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x" reservationPassword="0"/>
  <workbookPr/>
  <bookViews>
    <workbookView xWindow="240" yWindow="120" windowWidth="14940" windowHeight="9225" activeTab="0"/>
  </bookViews>
  <sheets>
    <sheet name="Rekapitulace" sheetId="1" r:id="rId1"/>
    <sheet name="SO 000" sheetId="2" r:id="rId2"/>
    <sheet name="SO 123" sheetId="3" r:id="rId3"/>
    <sheet name="SO 183" sheetId="4" r:id="rId4"/>
    <sheet name="SO 302" sheetId="5" r:id="rId5"/>
  </sheets>
  <definedNames/>
  <calcPr/>
  <webPublishing/>
</workbook>
</file>

<file path=xl/sharedStrings.xml><?xml version="1.0" encoding="utf-8"?>
<sst xmlns="http://schemas.openxmlformats.org/spreadsheetml/2006/main" count="1755" uniqueCount="500">
  <si>
    <t>Firma: MDS projekt s.r.o.</t>
  </si>
  <si>
    <t>Rekapitulace ceny</t>
  </si>
  <si>
    <t>Stavba: 2378-21-3 - Rekonstrukce silnice III/3661 křiž. I/34 – Vendolí - II. etapa</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</si>
  <si>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</si>
  <si>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</si>
  <si>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</si>
  <si>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</si>
  <si>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</si>
  <si>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</si>
  <si>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</si>
  <si>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</si>
  <si>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</si>
  <si>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</si>
  <si>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</si>
  <si>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</si>
  <si>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2378-21-3</t>
  </si>
  <si>
    <t>Rekonstrukce silnice III/3661 křiž. I/34 – Vendolí - II. etapa</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</si>
  <si>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</si>
  <si>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</si>
  <si>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</si>
  <si>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</si>
  <si>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</si>
  <si>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</si>
  <si>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</si>
  <si>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</si>
  <si>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</si>
  <si>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</si>
  <si>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</si>
  <si>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</si>
  <si>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</si>
  <si>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</si>
  <si>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</si>
  <si>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</si>
  <si>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</si>
  <si>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</si>
  <si>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</si>
  <si>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</si>
  <si>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</si>
  <si>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</si>
  <si>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</si>
  <si>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</si>
  <si>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</si>
  <si>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</si>
  <si>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</si>
  <si>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</si>
  <si>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</si>
  <si>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</si>
  <si>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</si>
  <si>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</si>
  <si>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</si>
  <si>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</si>
  <si>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VV</t>
  </si>
  <si>
    <t>"Kompletní práce související s BOZP dle plánu BOZP v projektové dokumentaci PDPS a pravidel BOZP a platných znění předpisů." 
"Práve související s osvětlením staveniště, převedením pěších a pracovníků ve a přes staveniště, provizorní lávky, vodící prvky, zábradlí, pásky atp. Kompletní soubor činností souvisejících s BOZP na staveništi." 
1=1,000 [A]</t>
  </si>
  <si>
    <t>02730</t>
  </si>
  <si>
    <t>POMOC PRÁCE ZŘÍZ NEBO ZAJIŠŤ OCHRANU INŽENÝRSKÝCH SÍTÍ</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</si>
  <si>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stavební objekty SO 123, SO 302: 1=1,000 [A]</t>
  </si>
  <si>
    <t>02910</t>
  </si>
  <si>
    <t>OSTATNÍ POŽADAVKY - ZEMĚMĚŘIČSKÁ MĚŘENÍ</t>
  </si>
  <si>
    <t>vytyčovací práce + cena za vytyčení prostorové polohy stavby před jejím zahájením odborně způsobilými osobami. Kompletní geodetické práce na vytyčení vytyčovaných bodů definovaného objektu v rozsahu PD a TKP. 
celkem včetně ochrany vytyčovacích a vytyčovaných bodů 
Celkem rozsah dle SOD 
stavební objekty SO 123, SO 302: 1=1,000 [A]</t>
  </si>
  <si>
    <t>02911</t>
  </si>
  <si>
    <t>OSTATNÍ POŽADAVKY - GEODETICKÉ ZAMĚŘENÍ</t>
  </si>
  <si>
    <t>SOUBOR</t>
  </si>
  <si>
    <t>"Vytýčení polohopisu a výškopisu stavby (3x tištěná forma a 3x CD) 
Zaměření skutečného provedení stavby (3x tištěná forma+3 ks CD) 
stavební objekty SO 123, SO 302: 1=1,000 [A]</t>
  </si>
  <si>
    <t>02943</t>
  </si>
  <si>
    <t>OSTATNÍ POŽADAVKY - VYPRACOVÁNÍ RDS</t>
  </si>
  <si>
    <t>cena za vypracování RDS (REALIZAČNÍ DOKUMENTACE STAVBY) dle všeobecných obchodních podmínek objednatele 
stavební objekty SO 123, SO 302: 1=1,000 [A]</t>
  </si>
  <si>
    <t>02944</t>
  </si>
  <si>
    <t>OSTAT POŽADAVKY - DOKUMENTACE SKUTEČ PROVEDENÍ V DIGIT FORMĚ</t>
  </si>
  <si>
    <t>cena za vypracování DSPS (dokumentace skutečného provedení stavby) dle všeobecných obchodních podmínek objednatele, 
stavební objekty SO 123, SO 302: 1=1,000 [A]</t>
  </si>
  <si>
    <t>7</t>
  </si>
  <si>
    <t>02945</t>
  </si>
  <si>
    <t>OSTAT POŽADAVKY - GEOMETRICKÝ PLÁN</t>
  </si>
  <si>
    <t>"Ostatní požadavky - geometrický oddělovací plán dle požadavku objednatele po dokončení stavby. Práce dle SOD" 
stavební objekty SO 123, SO 302: 1=1,000 [A]</t>
  </si>
  <si>
    <t>8</t>
  </si>
  <si>
    <t>02946</t>
  </si>
  <si>
    <t>OSTAT POŽADAVKY - FOTODOKUMENTACE</t>
  </si>
  <si>
    <t>Fotodokumentace v průběhu realizace stavby v maximálně týdenním cyklu. Vše včetně předání v el. podobě a tištěné podobě dle požadavku objednatele a SOD. 
1=1,000 [A]</t>
  </si>
  <si>
    <t>02950</t>
  </si>
  <si>
    <t>A</t>
  </si>
  <si>
    <t>OSTATNÍ POŽADAVKY - POSUDKY, KONTROLY, REVIZNÍ ZPRÁVY</t>
  </si>
  <si>
    <t>zkoušky a posudky objednatele 
1=1,000 [A]</t>
  </si>
  <si>
    <t>B</t>
  </si>
  <si>
    <t>PASPORTIZACE STAVU PŘILEHLÝCH NEMOVITOSTÍ 
"Pasportizace nemovitostí v zájmovém území stavby před zahájením a po dokončení prací - přilehlé pozemky, nemovitosti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dle požadavku objednatele." 
stavební objekty SO 123, SO 302: 1=1,000 [A]</t>
  </si>
  <si>
    <t>11</t>
  </si>
  <si>
    <t>C</t>
  </si>
  <si>
    <t>PASPORTIZACE STAVU OBJÍZDNÝCH TRAS 
před stavbou, po stavbě, vyhodnocení ve dvou vyhotoveních + CD 
1=1,000 [A]</t>
  </si>
  <si>
    <t>12</t>
  </si>
  <si>
    <t>02990</t>
  </si>
  <si>
    <t>OSTATNÍ POŽADAVKY - INFORMAČNÍ TABULE</t>
  </si>
  <si>
    <t>informační tabule objednatele 2 ks=2,000 [A]</t>
  </si>
  <si>
    <t>13</t>
  </si>
  <si>
    <t>02991</t>
  </si>
  <si>
    <t>KUS</t>
  </si>
  <si>
    <t>Zhotovení a osazení a osazení na kamenném podstavci, po dokončení stavby pamětní desky z odolných materiálů velikosti aktivní plochy min. 300 x 400 mm s informačním textem dle pokynů objednatele (černobílé provedení- světlý podklad, černé písmo)    
1=1,000 [A]</t>
  </si>
  <si>
    <t>14</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</si>
  <si>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</si>
  <si>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</si>
  <si>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t>
  </si>
  <si>
    <t>SO 123</t>
  </si>
  <si>
    <t>Silnice III/3661 v km 0,937-2,170</t>
  </si>
  <si>
    <t>014102</t>
  </si>
  <si>
    <t>POPLATKY ZA SKLÁDKU</t>
  </si>
  <si>
    <t>T</t>
  </si>
  <si>
    <t>Poplatky za uložení zemin a přebytků výkopku 
položka 11332A:  79,390=79,390 [A] m3 
položka 11332B:  10,080=10,080 [B] m3 
položka 12110:  64,454=64,454 [C] m3 
položka 12373:  270,75=270,750 [D]  m3 
položka 12922:  558,500*0,1=55,850 [E] m3 
položka 12930A:  67,800=67,800 [F] m3 
položka 12930B:  40,500=40,500 [G] m3 
položka 129945:  30,0*0,1=3,000 [H] m3 
položka 13273A: 999,104=999,104 [I] m3 
položka 13273B: 115,200=115,200 [J] m3 
položka 13273C: 2,358=2,358 [K] m3 
odečet položky 17511: -19,050=-19,050 [L]  m3 
odečet položky 18220: -38,390=-38,390 [M]  m3 
Celkem: A+B+C+D+E+F+G+H+I+J+K+L+M=1 651,046 [N] m3 
Celkem: N*2,0=3 302,092 [O] t</t>
  </si>
  <si>
    <t>014112</t>
  </si>
  <si>
    <t>POPLATKY ZA SKLÁDKU TYP S-IO (INERTNÍ ODPAD)</t>
  </si>
  <si>
    <t>položka  11352:  150,0*0,1 (0,1m3/m) =15,000 [A] m3 
položka  966345: 51,0*0,2 (0,2m2/m) =10,200 [B] m3 
položka  96687:  8,0*0,5=4,000 [C] m3 
položka  96688: 3,0*1,0=3,000 [D] m3 
Celkem: A+B+C+D=32,200 [E] m3 
Celkem: E*2,5=80,500 [F] t</t>
  </si>
  <si>
    <t>014132</t>
  </si>
  <si>
    <t>POPLATKY ZA SKLÁDKU TYP S-NO (NEBEZPEČNÝ ODPAD)</t>
  </si>
  <si>
    <t>nízký obsah PAU dle diagnostiky 
Poplatky za uložení nebezpečného odpadu.  
položka 11333.A: 49,693*2,4=119,263 [A] t 
položka 11333.B: 143,184*2,4=343,642 [B] t 
Celkem: A+B=462,905 [C] t</t>
  </si>
  <si>
    <t>Zemní práce</t>
  </si>
  <si>
    <t>11332</t>
  </si>
  <si>
    <t>ODSTRANĚNÍ PODKLADŮ ZPEVNĚNÝCH PLOCH Z KAMENIVA NESTMELENÉHO</t>
  </si>
  <si>
    <t>M3</t>
  </si>
  <si>
    <t>vč. odvozu a uložení na trvalou skládku v dodavatelem definované vzdálenosti  
vyztužený svah v km 1,112-1,190: 2,1*(1,0+10,0)+2,8*(1,0+46,0+1,0)+2,1*(25,5+1,0)=213,150 [A] m2  
vpusti a přípojky od UV ve vozovce: 24,0*(1,85*1,85-0,55*0,55)+(4,0+2,0+2,0+3,0+3,0+3,0+1,0+2,0+1,0+1,0+2,0+1,0+6,0+6,0+6,0)*1,0=117,880 [B] m2 
vybourání propustku v km 1,395: 6,6*1,2=7,920 [C] m2 
ozn. 3: 20,0+22,0=42,000 [D] m2 
rýhy pro trativody v km 1,980 a 2,000: (8,0+8,0)*1,0=16,000 [E] m2 
Celkem: A+B+C+D+E=396,950 [F] m2 
tl. 0,2m: 0,2*F=79,390 [G] m3</t>
  </si>
  <si>
    <t>vč. odvozu a uložení na trvalou skládku v dodavatelem definované vzdálenosti  
ozn. 3: 20,0+22,0=42,000 [A]  m2 
Celkem: A=42,000 [B] m2 
tl. 0,24m: 0,24*B=10,080 [C] m3</t>
  </si>
  <si>
    <t>11333</t>
  </si>
  <si>
    <t>ODSTRANĚNÍ PODKLADU ZPEVNĚNÝCH PLOCH S ASFALT POJIVEM</t>
  </si>
  <si>
    <t>vč. odvozu na trvalou skládku v dodavatelem definované vzálenosti 
odstranění živičných vrstev v místech sanací a rýh přípojek 
šířka * délka: 
vyztužený svah v km 1,112-1,190: 2,1*(1,0+10,0)+2,8*(1,0+46,0+1,0)+2,1*(25,5+1,0)=213,150 [A] m2  
vpusti a přípojky od UV ve vozovce: 24,0*(1,85*1,85-0,55*0,55)+(4,0+2,0+2,0+3,0+3,0+3,0+1,0+2,0+1,0+1,0+2,0+1,0+6,0+6,0+6,0)*1,0=117,880 [B] m2 
vybourání propustku v km 1,395: 6,6*1,2=7,920 [C] m2 
rýhy pro trativody v km 1,980 a 2,000: (8,0+8,0)*1,0=16,000 [D] m2 
Celkem: A+B+C+D=354,950 [E] m2 
tl. 0,14m: 0,14*E=49,693 [F] m3</t>
  </si>
  <si>
    <t>vč. odvozu na trvalou skládku v dodavatelem definované vzálenosti 
odstranění živičných vrstev po recykylaci za studena: plochy vozovky * tl. 0,02m: 
ozn 2: 6920,0=6 920,000 [A] m2 
rozšíření na každém kraji 0,20m mimo silniční obrubu: 0,20*(2170,0-937,0-18,0-11,0-8,0)=239,200 [B] m2 
Celkem: A+B=7 159,200 [C] m2    
Celkem: C*0,02=143,184 [D] m3</t>
  </si>
  <si>
    <t>11352</t>
  </si>
  <si>
    <t>ODSTRANĚNÍ CHODNÍKOVÝCH OBRUBNÍKŮ BETONOVÝCH</t>
  </si>
  <si>
    <t>M</t>
  </si>
  <si>
    <t>vč. odvozu na trvalou skládku v dodavatelem definované vzdálenosti  
2,0+4,0+5,0+5,0+134,0=150,000 [A]</t>
  </si>
  <si>
    <t>11372</t>
  </si>
  <si>
    <t>FRÉZOVÁNÍ ZPEVNĚNÝCH PLOCH ASFALTOVÝCH</t>
  </si>
  <si>
    <t>ODKUP ZHOTOVITELEM 
frézování asf. vrstev: plochy vozovky *  tl. 0,09m: 
ozn 1: 12,0+12,0+10,0+12,0+16,0+11,0+13,0=86,000 [A] 
ozn 2: 6194,0=6 194,000 [B] 
ozn 3: 9,0=9,000 [C] 
rozšíření na každém kraji 0,08m mimo silniční obrubu: 0,08*(13,0+53,0+9,5+16,0+12,5+16,0+10,5+5,5+86,0+47,0+17,0+73,0+9,5+6,0+6,0+15,0+25,0+8,0+12,0+7,0+12,0+24,0+38,0+29,0) =44,040 [D] 
Celkem: A+B+C+D=6 333,040 [E] m2 
Celkem: E*0,09=569,974 [F] m3</t>
  </si>
  <si>
    <t>12110</t>
  </si>
  <si>
    <t>SEJMUTÍ ORNICE NEBO LESNÍ PŮDY</t>
  </si>
  <si>
    <t>vč. odvozu a uložení na dočasnou/trvalou skládku v dodavatelem definované vzdálenosti 
tl. 0,1m, šířka * délka: 
v zeleni rýhy pro uliční vpusti: počet vpustí * hl. 1,60  m prům. š. 1,85*1,85m + rýhy pro přípojky hl. 1,6m * délka* šířka 1,0 : 
6*(1,85*1,85)+(34,0)*1,0=54,535 [A] m2 
v zeleni rýhy pro horské vpusti + potrubí přípojky pro horskou vpust DN300, délka * hl. 1,6* šířka 1,2m: 
3*2,5*2,0+(8,0+15,0+2,0+7,0)*1,2=53,400 [B] m2 
pro nové příkopové žlaby: 1,1*(47,0+64,0+16,0+64,0+26,0+3,0+36,0+15,0+23,0+35,0+10,0)+0,6*(50,0+15,0+10,0)=417,900 [C] m2 
ozn. 4: (4,0+14,0+12,0+7,0+9,0+8,0)=54,000 [D] m2 
kamenná dlažba: 0,1*(9,0+8,0+3,0+4,0+4,0+10,0+4,0)=4,200 [E] m2 
obruby podél žulových kostek: 0,5*(11,0+24,0+12,0+8,0+9,0+9,0)=36,500 [F] 
napojení potrubí do šachty Š1:  20,0*1,2=24,000 [G] m2 
Celkem: A+B+C+D+E+F+G=644,535 [H] m2 
tl. 0,1:  0,1*H=64,454 [I] m3</t>
  </si>
  <si>
    <t>12373</t>
  </si>
  <si>
    <t>ODKOP PRO SPOD STAVBU SILNIC A ŽELEZNIC TŘ. I</t>
  </si>
  <si>
    <t>vč. odvozu a uložení na trvalou skládku v dodavatelem definované vzdálenosti 
odstranění zeminy od pláně vozovky  
vyztužený svah v km 1,112-1,190, objem m3/m * délka svahu: 2,1*(1,0+10,0)+4,0*(1,0+46,0+1,0)+2,1*(25,5+1,0)=270,750 [A] m2</t>
  </si>
  <si>
    <t>12573</t>
  </si>
  <si>
    <t>VYKOPÁVKY ZE ZEMNÍKŮ A SKLÁDEK TŘ. I</t>
  </si>
  <si>
    <t>položka 17511: 19,050=19,050 [A] m3 
položka 18220: 38,390=38,390 [B] m3 
Celkem: A+B=57,440 [C] m3</t>
  </si>
  <si>
    <t>12922</t>
  </si>
  <si>
    <t>ČIŠTĚNÍ KRAJNIC OD NÁNOSU TL. DO 100MM</t>
  </si>
  <si>
    <t>M2</t>
  </si>
  <si>
    <t>vč. odvozu na trvalou skládku v dodavatelem definované vzálenosti 
nezpevněná krajnice z ŠD šířky 0,5m tl. 0,1m  
š. 0,5m: 0,5*((2170,0-937,0)-(18,0+11,0+2*4,0+8,0+10,0+2*4,0+8,0+10,0+6,0+6,0+6,0+2,0+6,0+4,0+2,0+3,0)) =558,500 [A] m2</t>
  </si>
  <si>
    <t>12930</t>
  </si>
  <si>
    <t>ČIŠTĚNÍ PŘÍKOPŮ OD NÁNOSU</t>
  </si>
  <si>
    <t>vč. odvozu a uložení na trvalou skládku v dodavatelem definované vzdálenosti 
pročištění příkopů a výkop rýhy pro žlaby, plocha m3/m * délka: 
0,2*(47,0+64,0+16,0+64,0+26,0+3,0+36,0+15,0+23,0+35,0+10,0)=67,800 [A] m3</t>
  </si>
  <si>
    <t>15</t>
  </si>
  <si>
    <t>vč. odvozu a uložení na trvalou skládku v dodavatelem definované vzdálenosti 
pročitění nezpevněných příkopu, plocha m3/m * délka: 0,30*(50,0+50,0+15,0)+0,15*40,0=40,500 [A]</t>
  </si>
  <si>
    <t>16</t>
  </si>
  <si>
    <t>129945</t>
  </si>
  <si>
    <t>ČIŠTĚNÍ POTRUBÍ DN DO 300MM</t>
  </si>
  <si>
    <t>vč. odvozu a uložení na trvalou skládku v dodavatelem definované vzdálenosti 
10,0+13,0+7,0=30,000 [A] m</t>
  </si>
  <si>
    <t>17</t>
  </si>
  <si>
    <t>13273</t>
  </si>
  <si>
    <t>HLOUBENÍ RÝH ŠÍŘ DO 2M PAŽ I NEPAŽ TŘ. I</t>
  </si>
  <si>
    <t>vč. odvozu a uložení na trvalou skládku v dodavatelem definované vzdálenosti 
ve vozovce rýhy pro uliční vpusti: počet vpustí * hl. 1,20  m prům. š. 1,85*1,85m + rýhy pro přípojky hl. 1,5m * délka* šířka 1,0 : 
24*1,2*(1,85*1,85)+1,5*(4,0+2,0+2,0+3,0+3,0+3,0+1,0+2,0+1,0+1,0+2,0+1,0+6,0+6,0+6,0)*1,0=163,068 [A] m3 
v zeleni rýhy pro uliční vpusti: počet vpustí * hl. 1,60  m prům. š. 1,85*1,85m + rýhy pro přípojky hl. 1,6m * délka* šířka 1,0 : 
6*1,6*(1,85*1,85)+1,5*(34,0)*1,0=83,856 [B] m3 
v zeleni rýhy pro horské vpusti + potrubí přípojky pro horskou vpust DN300, délka * hl. 1,6* šířka 1,2m: 
3*2,5*2,0*1,8+1,6*(8,0+15,0+2,0+7,0)*1,2=88,440 [C] m3 
trativod hl. 0,6m * š. 0,5m * délka: 0,6*0,5*(256,0+7*2,0+332,0+5*2,0+520,0+9*2,0+60,0+10,0)=366,000 [D] m3 
trativod hl. 0,8m * š. 0,5m * délka: 0,8*0,5*(170,0+270+3*2,0+60,0)=202,400 [E] m3 
pro nové příkopové žlaby: 0,6*0,3*(47,0+64,0+16,0+64,0+26,0+3,0+36,0+15,0+23,0+35,0+10,0)=61,020 [F] m3 
ozn. 4 tl. 0,38m: 0,38*(4,0+14,0+12,0+7,0+9,0+8,0)=20,520 [G] m3 
kamenná dlažba tl. 0,14m: 0,14*(9,0+8,0+3,0+4,0+4,0+10,0+4,0)=5,880 [H] m3 
vybourání propustku v km 1,395: 1,0*6,6*1,2=7,920 [I] m3 
Celkem: A+B+C+D+E+F+G+H+I=999,104 [J] m3</t>
  </si>
  <si>
    <t>18</t>
  </si>
  <si>
    <t>vč. odvozu a uložení na trvalou skládku v dodavatelem definované vzdálenosti 
hloubení rýhy pro silniční obrubník, délka * 0,3 * 0,3: 
výměna: 2,0+4,0+5,0+5,0+134,0=150,000 [A] m 
nové: 114,0+246,0+332,0+215,0+102,0+17,0+31,0=1 057,000 [B] m 
obruby podél žulových kostek: 11,0+24,0+12,0+8,0+9,0+9,0=73,000 [C] m 
Celkem: (A+B+C)*0,3*0,3=115,200 [D]  m3</t>
  </si>
  <si>
    <t>19</t>
  </si>
  <si>
    <t>vč. odvozu a uložení na trvalou skládku v dodavatelem definované vzdálenosti 
hloubení rýh pro betonové prahy, půdorysné délky *1,2 (součinitel pro sklon svahu 1:1,5) *výška 0,5m *šířka 0,3m: 
prahy 300/500: (3,0+2,7+0,0+0,0+2,0+3,2+2,2)*1,2=15,720 [A] m 
Celkem: A*0,5*0,3=2,358 [B] m3</t>
  </si>
  <si>
    <t>20</t>
  </si>
  <si>
    <t>17120</t>
  </si>
  <si>
    <t>ULOŽENÍ SYPANINY DO NÁSYPŮ A NA SKLÁDKY BEZ ZHUTNĚNÍ</t>
  </si>
  <si>
    <t>položka 12110:  64,454=64,454 [A] m3 
položka 12373:  270,75=270,750 [B]  m3 
položka 12922:  558,500*0,1=55,850 [C] m3 
položka 12930A:  67,800=67,800 [D] m3 
položka 12930B:  40,500=40,500 [E] m3 
položka 129945:  30,0*0,1=3,000 [F] m3 
položka 13273A: 999,104=999,104 [G] m3 
položka 13273B: 115,200=115,200 [H] m3 
položka 13273C: 2,358=2,358 [I] m3 
Celkem: A+B+C+D+E+F+G+H+I=1 619,016 [J] m3</t>
  </si>
  <si>
    <t>21</t>
  </si>
  <si>
    <t>17180</t>
  </si>
  <si>
    <t>ULOŽENÍ SYPANINY DO NÁSYPŮ Z NAKUPOVANÝCH MATERIÁLŮ</t>
  </si>
  <si>
    <t>aktivní zóna a násypové telěso vyztužených svahů ze ŠDa fr. 0-125 
vyztužený svah v km 1,112-1,190, objem m3/m * délka svahu: 2,8*(1,0+10,0)+4,8*(1,0+46,0+1,0)+2,8*(25,5+1,0)=335,400 [A] m2</t>
  </si>
  <si>
    <t>22</t>
  </si>
  <si>
    <t>17511</t>
  </si>
  <si>
    <t>OBSYP POTRUBÍ A OBJEKTŮ SE ZHUTNĚNÍM</t>
  </si>
  <si>
    <t>přisypání paty vyztuženého svahu humózní vrstvou:  
vyztužený svah v km 1,112-1,190, objem m3/m * délka svahu: 0,1*(1,0+10,0)+0,1*(1,0+46,0+1,0)+0,1*(25,5+1,0)=8,550 [A] m3 
napojení potrubí do šachty Š1: 1,0*1,5*7,0=10,500 [B] m3 
Celkem: A+B=19,050 [C]  m3</t>
  </si>
  <si>
    <t>23</t>
  </si>
  <si>
    <t>17581</t>
  </si>
  <si>
    <t>OBSYP POTRUBÍ A OBJEKTŮ Z NAKUPOVANÝCH MATERIÁLŮ</t>
  </si>
  <si>
    <t>štěrkopískopí obsyp a zásyp 
ve vozovce rýhy pro uliční vpusti: počet vpustí * hl. 1,10  m prům. š. 1,85*1,85m + rýhy pro přípojky hl. 1,4m * délka* šířka 1,0 : 
24*1,1*(1,85*1,85-0,55*0,55)+1,4*(4,0+2,0+2,0+3,0+3,0+3,0+1,0+2,0+1,0+1,0+2,0+1,0+6,0+6,0+6,0)*1,0=142,568 [A] m3 
v zeleni rýhy pro uliční vpusti: počet vpustí * hl. 1,50  m prům. š. 1,85*1,85m + rýhy pro přípojky hl. 1,5m * délka* šířka 1,0 : 
6*1,5*(1,85*1,85-0,55*0,55)+1,5*(34,0)*1,0=79,080 [B] m3 
v zeleni rýhy pro horské vpusti + potrubí přípojky pro horskou vpust DN300, délka * hl. 1,5* šířka 1,2m: 
3*(2,5*2,0*1,8-1,5*1,2*1,65)+1,5*(8,0+15,0+2,0+7,0)*1,2=75,690 [C] m3 
vybourání propustku v km 1,395: 1,0*6,6*1,2=7,920 [D] m3 
Celkem: A+B+C+D=305,258 [E] m3</t>
  </si>
  <si>
    <t>24</t>
  </si>
  <si>
    <t>18110</t>
  </si>
  <si>
    <t>ÚPRAVA PLÁNĚ SE ZHUTNĚNÍM V HORNINĚ TŘ. I</t>
  </si>
  <si>
    <t>vyztužený svah v km 1,112-1,190: 2,1*(1,0+10,0)+2,8*(1,0+46,0+1,0)+2,1*(25,5+1,0)=213,150 [A] m2  
vpusti a přípojky od UV ve vozovce: 24,0*(1,85*1,85-0,55*0,55)+(4,0+2,0+2,0+3,0+3,0+3,0+1,0+2,0+1,0+1,0+2,0+1,0+6,0+6,0+6,0)*1,0=117,880 [B] m2 
vybourání propustku v km 1,395: 6,6*1,2=7,920 [C] m2 
ozn. 3: 20,0+22,0=42,000 [D] m2 
rýhy pro trativody v km 1,980 a 2,000: (8,0+8,0)*1,0=16,000 [E] m2 
ozn. 4:  4,0+14,0+12,0+7,0+9,0+8,0=54,000 [F] m2 
založení gabionové zdi: (4,0+2*1,5)*1,4 + (4,0+2*1,0)*1,4=18,200 [G] m2 
Celkem: A+B+C+D+E+F+G=469,150 [H] m2</t>
  </si>
  <si>
    <t>25</t>
  </si>
  <si>
    <t>18220</t>
  </si>
  <si>
    <t>ROZPROSTŘENÍ ORNICE VE SVAHU</t>
  </si>
  <si>
    <t>rozprostření ornice tl. 0,1m * šířka * délka: 
v zeleni rýhy pro přípojky hl. 1,6m * délka* šířka 1,0m : (34,0)*1,0=34,000 [A] m2 
v zeleni rýhy pro přípojky pro horskou vpust DN300, délka * hl. 1,6* šířka 1,2m: (8,0+15,0+2,0+7,0)*1,2=38,400 [B] m2 
pro nové příkopové žlaby: 0,5*(47,0+64,0+16,0+64,0+26,0+3,0+36,0+15,0+23,0+35,0+10,0)+0,6*(50,0+15,0+10,0)=214,500 [C] m2 
obruby podél žulových kostek: 1,0*(11,0+24,0+12,0+8,0+9,0+9,0)=73,000 [D] m2 
napojení potrubí do šachty Š1:  20,0*1,2=24,000 [E] m2 
Celkem: A+B+C+D+E=383,900 [F] m2 
tl. 0,1:  0,1*F=38,390 [G] m3</t>
  </si>
  <si>
    <t>26</t>
  </si>
  <si>
    <t>18241</t>
  </si>
  <si>
    <t>ZALOŽENÍ TRÁVNÍKU RUČNÍM VÝSEVEM</t>
  </si>
  <si>
    <t>v zeleni rýhy pro přípojky hl. 1,6m * délka* šířka 1,0m : (34,0)*1,0=34,000 [A] m2 
v zeleni rýhy pro přípojky pro horskou vpust DN300, délka * hl. 1,6* šířka 1,2m: (8,0+15,0+2,0+7,0)*1,2=38,400 [B] m2 
pro nové příkopové žlaby: 0,5*(47,0+64,0+16,0+64,0+26,0+3,0+36,0+15,0+23,0+35,0+10,0)+0,6*(50,0+15,0+10,0)=214,500 [C] m2 
obruby podél žulových kostek: 1,0*(11,0+24,0+12,0+8,0+9,0+9,0)=73,000 [D] m2 
napojení potrubí do šachty Š1:  20,0*1,2=24,000 [E] m2 
Celkem: A+B+C+D+E=383,900 [F] m2</t>
  </si>
  <si>
    <t>27</t>
  </si>
  <si>
    <t>18247</t>
  </si>
  <si>
    <t>OŠETŘOVÁNÍ TRÁVNÍKU</t>
  </si>
  <si>
    <t>Základy</t>
  </si>
  <si>
    <t>28</t>
  </si>
  <si>
    <t>212635</t>
  </si>
  <si>
    <t>TRATIVODY KOMPL Z TRUB Z PLAST HM DN DO 150MM, RÝHA TŘ I</t>
  </si>
  <si>
    <t>drenážní trativod DN 150, tvrdá celoperforovaná trouba PE-HD SN 8 , zásyp kačírkem nebo praným štěrkem hloubka 0,6m nebo 0,8m * šířka 0,5m: 
vlevo v km 0,937-1,295, hloubka 0,6m: 256,0+7*2,0=270,000 [A] m 
vlevo v km 1,315-1,650, hloubka 0,6m: 332,0+5*2,0=342,000 [B] m 
vlevo v km 1,660-2,170,hloubka 0,6m: 520,0+9*2,0=538,000 [C] m 
vpravo v km 1,470-1,640, hloubka 0,8m: 170,0=170,000 [D] m 
vpravo v km 1,640-1,700, hloubka 0,6m: 60,0=60,000 [E] m 
vpravo v km 1,700-1,970, hloubka 0,8m: 270+3*2,0=276,000 [F] m 
vpravo v km 1,990-2,000, hloubka 0,6m: 10,0=0,000 [G] m 
vpravo v km 2,010-2,110, hloubka 0,8m: 60,0=60,000 [H] m 
Celkem: A+B+C+D+E+F+G+H=1 716,000 [I] m</t>
  </si>
  <si>
    <t>29</t>
  </si>
  <si>
    <t>21361</t>
  </si>
  <si>
    <t>DRENÁŽNÍ VRSTVY Z GEOTEXTILIE</t>
  </si>
  <si>
    <t>netkaná geotextílie 200g/m2 na povrchu pro drenážní trativod šířky 2,0 m/m 
vlevo v km 0,937-1,295, hloubka 0,6m: 256,0+7*2,0=270,000 [A] m 
vlevo v km 1,315-1,650, hloubka 0,6m: 332,0+5*2,0=342,000 [B] m 
vlevo v km 1,660-2,170,hloubka 0,6m: 520,0+9*2,0=538,000 [C] m 
vpravo v km 1,470-1,640, hloubka 0,8m: 170,0=170,000 [D] m 
vpravo v km 1,640-1,700, hloubka 0,6m: 60,0=60,000 [E] m 
vpravo v km 1,700-1,970, hloubka 0,8m: 270+3*2,0=276,000 [F] m 
vpravo v km 1,990-2,000, hloubka 0,6m: 10,0=0,000 [G] m 
vpravo v km 2,010-2,110, hloubka 0,8m: 60,0=60,000 [H] m 
Celkem: A+B+C+D+E+F+G+H=1 716,000 [I] m 
Celkem: 2,0*I=3 432,000 [J] m2</t>
  </si>
  <si>
    <t>30</t>
  </si>
  <si>
    <t>21363</t>
  </si>
  <si>
    <t>DRENÁŽNÍ VRSTVY Z GEOMATRACE</t>
  </si>
  <si>
    <t>protierozní georohož PP třívrstvá, délka lícní strany * délka svahu: 
vyztužený svah v km 1,112-1,190: 1,6*(10,0)+2,3*(16,0+26,0)+1,6*(5,0+13,0)+0,8*5,5=145,800 [A] m2</t>
  </si>
  <si>
    <t>31</t>
  </si>
  <si>
    <t>protierozní kokosová rohož, délka lícní strany * délka svahu: 
vyztužený svah v km 1,112-1,190: 1,6*(10,0)+2,3*(16,0+26,0)+1,6*(5,0+13,0)+0,8*5,5=145,800 [A] m2</t>
  </si>
  <si>
    <t>32</t>
  </si>
  <si>
    <t>28995</t>
  </si>
  <si>
    <t>KOTEVNÍ SÍTĚ PRO GABIONY A ARMOVANÉ ZEMINY</t>
  </si>
  <si>
    <t>kotevní síť 100/100/4mm včetně vzpěr, délka sítě * počet  * délka svahu: 
vyztužený svah v km 1,112-1,190: 1,7*2*(10,0)+1,7*3*(16,0+26,0)+1,7*2*(5,0+13,0)+1,7*5,5=318,750 [A] m2</t>
  </si>
  <si>
    <t>33</t>
  </si>
  <si>
    <t>28996</t>
  </si>
  <si>
    <t>OPLÁŠTĚNÍ (ZPEVNĚNÍ) SÍŤOVINOU Z PLASTICKÝCH HMOT</t>
  </si>
  <si>
    <t>síťovina jednoosá z plastických hmot, tahová krátkodobá charakteristická pevnost 50kn/m 
počet vrstev*vodorovná délka * délka svahu: 
vyztužený svah v km 1,112-1,190: 4*2,5*(10,0)+(3*2,5+3*3,5)*(16,0+4,0+26,0)+4*2,5*(5,0+4,0+13,0)+2*2,5*5,5=1 175,500 [A] m2</t>
  </si>
  <si>
    <t>34</t>
  </si>
  <si>
    <t>28997</t>
  </si>
  <si>
    <t>OPLÁŠTĚNÍ (ZPEVNĚNÍ) Z GEOTEXTILIE A GEOMŘÍŽOVIN</t>
  </si>
  <si>
    <t>separační geotextilie 200g/m2, včetně rozprostření, 
vodorovná délka * délka svahu: 
vyztužený svah v km 1,112-1,190, objem m3/m * délka svahu: 3,0*(1,0+10,0)+4,8*(1,0+46,0+1,0)+3,0*(25,5+1,0)=342,900 [A] m2</t>
  </si>
  <si>
    <t>35</t>
  </si>
  <si>
    <t>netkaná geotextílie 400g/m2 na povrchu gabionu 
na rubu gaionů délka * výška : 
(4,0+2*1,5)*2,0=14,000 [A] m2 
(4,0+2*1,0)*2,0=12,000 [B] m2 
Celkem: A+B=26,000 [C] m2</t>
  </si>
  <si>
    <t>Svislé konstrukce</t>
  </si>
  <si>
    <t>36</t>
  </si>
  <si>
    <t>3272C7</t>
  </si>
  <si>
    <t>ZDI OPĚR, ZÁRUB, NÁBŘEŽ Z GABIONŮ ČÁSTEČNĚ ROVNANÝCH, DRÁT O4,0MM,
POVRCHOVÁ ÚPRAVA Zn + Al</t>
  </si>
  <si>
    <t>gabionové zdi, délka * výška * šířka 
(4,0+2*1,5)*2,0*1,0=14,000 [A] m3 
(4,0+2*1,0)*2,0*1,0=12,000 [B] m3 
Celkem: A+B=26,000 [C] m3</t>
  </si>
  <si>
    <t>Vodorovné konstrukce</t>
  </si>
  <si>
    <t>37</t>
  </si>
  <si>
    <t>451312</t>
  </si>
  <si>
    <t>PODKLADNÍ A VÝPLŇOVÉ VRSTVY Z PROSTÉHO BETONU C12/15</t>
  </si>
  <si>
    <t>C 12/15-X0 
horská vpust: 3*1,9*1,2*0,15=1,026 [A] m3 
uliční vpusti: (10,0+14,0+6,0)*1,0*1,0*0,15=4,500 [B] m3 
pro gabionové zdi, délka * výška * šířka: (4,0+2*1,5)*0,2*1,4+(4,0+2*1,0)*0,2*1,4=3,640 [C] m3 
Celkem: A+B+C=9,166 [D]  m3</t>
  </si>
  <si>
    <t>38</t>
  </si>
  <si>
    <t>451314</t>
  </si>
  <si>
    <t>PODKLADNÍ A VÝPLŇOVÉ VRSTVY Z PROSTÉHO BETONU C25/30</t>
  </si>
  <si>
    <t>podkladní beton C20/25 - nXF3 tl. 100mm pod žulové kostky 100/100/80mm, půdoryné rozměry v m2 * celková tl. 0,10mm: 
ozn. 4:  4,0+14,0+12,0+7,0+9,0+8,0=54,000 [A] m2 
Celkem: A*0,1=5,400 [B] m3</t>
  </si>
  <si>
    <t>39</t>
  </si>
  <si>
    <t>podkladní beton C20/25 - nXF3 tl. 140mm pod žulovou dlažbu tl. 200 mm, půdoryné rozměry v m2 *1,2 (součinitel pro sklon svahu 1:1,5) * celková tl. 0,14mm: 
příkop vlevo km 0,600-0,660: 74,0*1,2=88,800 [A] m2 
příkop vpravo km 0,670-0,770: (78,0+27,0)*1,2=126,000 [B]  m2 
propustek v km 0,660: (14,0+15,0)*1,2=34,800 [C] m2 
propustek v km 0,740: 2*5,5*1,2=13,200 [D] m2 
Celkem: A+B+C+D=262,800 [E] m2 
Celkem: E*0,14=36,792 [F] m3</t>
  </si>
  <si>
    <t>40</t>
  </si>
  <si>
    <t>45157</t>
  </si>
  <si>
    <t>PODKLADNÍ A VÝPLŇOVÉ VRSTVY Z KAMENIVA TĚŽENÉHO</t>
  </si>
  <si>
    <t>štěrkové lože pro potrubí, délka * šířka * tloušťka: 
DN200: (6,0+4,0+2,0+3,0+3,0+3,0+1,0+3,0+1,0+2,0+3,0+2,0+14,0+8,0+2,0+11,0+4,0+5,0)*1,0*0,1=7,700 [A] m3 
DN300:  (8,0+15,0+2,0+7,0)*1,3*0,1=4,160 [B] m3 
Celkem: A+B=11,860 [C] m3</t>
  </si>
  <si>
    <t>41</t>
  </si>
  <si>
    <t>461314</t>
  </si>
  <si>
    <t>PATKY Z PROSTÉHO BETONU C25/30</t>
  </si>
  <si>
    <t>betonové zajišťující prahy 300/500 mm z betonu C25/30 - XF2, XC2,  půdorysné délky *1,2 (součinitel pro sklon svahu 1:1,5),  *výška 0,5m *šířka 0,3m: 
prahy 300/500: (3,0+2,7+0,0+0,0+2,0+3,2+2,2)*1,2=15,720 [A] m 
celkem: A*0,5*0,3=2,358 [B] m3</t>
  </si>
  <si>
    <t>42</t>
  </si>
  <si>
    <t>465512</t>
  </si>
  <si>
    <t>DLAŽBY Z LOMOVÉHO KAMENE NA MC</t>
  </si>
  <si>
    <t>žulová dlažba tl. 200 mm do lože tl. 140 mm z betonu C20/25 - nXF3 s vyspárováním na cementovou maltu MC 25 šířka spáry 15 mm, půdoryné rozměry v m2  *1,2 (součinitel pro sklon svahu 1:1,5),  celkem * tl. 0,20 m: 
(9,0+8,0+3,0+4,0+4,0+10,0+4,0)*1,2=50,400 [A] m2 
Celkem: A*0,20=10,080 [B] m3</t>
  </si>
  <si>
    <t>Komunikace</t>
  </si>
  <si>
    <t>43</t>
  </si>
  <si>
    <t>561431</t>
  </si>
  <si>
    <t>KAMENIVO ZPEVNĚNÉ CEMENTEM TŘ. I TL. DO 150MM</t>
  </si>
  <si>
    <t>SC C8/10  tl. 120 mm, asfaltové plochy v místní komunikaci:  
rýhy pro uliční vpusti: počet vpustí * hl. 1,20  m prům. š. 1,85*1,85m + rýhy pro přípojky hl. 1,5m * délka* šířka 1,0 : 1*(1,85*1,85)+2,0*1,0=5,423 [A] m2 
rýhy pro trativody v km 1,980 a 2,000: (8,0+8,0)*1,0=16,000 [B] m2 
Celkem: A+B=21,423 [C] m2</t>
  </si>
  <si>
    <t>44</t>
  </si>
  <si>
    <t>56333</t>
  </si>
  <si>
    <t>VOZOVKOVÉ VRSTVY ZE ŠTĚRKODRTI TL. DO 150MM</t>
  </si>
  <si>
    <t>vrstva ŠDa fr. 0-32 tl. 140 mm, bude zrecyklováno recyklací za studena 
vyztužený svah v km 1,112-1,190: 2,1*(1,0+10,0)+2,8*(1,0+46,0+1,0)+2,1*(25,5+1,0)=213,150 [A] m2  
vpusti a přípojky od UV ve vozovce: 24,0*(1,85*1,85-0,55*0,55)+(4,0+2,0+2,0+3,0+3,0+3,0+1,0+2,0+1,0+1,0+2,0+1,0+6,0+6,0+6,0)*1,0=117,880 [B] m2 
vybourání propustku v km 1,395: 6,6*1,2=7,920 [C] m2 
Celkem: A+B+C=338,950 [D] m2</t>
  </si>
  <si>
    <t>45</t>
  </si>
  <si>
    <t>vrstva ŠDa fr. 0-32 tl. 150 mm 
ozn. 3: 20,0+22,0=42,000 [A]  m2 
ozn. 4:  2*(4,0+14,0+12,0+7,0+9,0+8,0)=108,000 [B] m2 
Celkem: A+B=150,000 [C] m2</t>
  </si>
  <si>
    <t>46</t>
  </si>
  <si>
    <t>56334</t>
  </si>
  <si>
    <t>VOZOVKOVÉ VRSTVY ZE ŠTĚRKODRTI TL. DO 200MM</t>
  </si>
  <si>
    <t>vrstva ŠDa fr. 0-125 tl. 200 mm 
vyztužený svah v km 1,112-1,190: 2,1*(1,0+10,0)+2,8*(1,0+46,0+1,0)+2,1*(25,5+1,0)=213,150 [A] m2  
vpusti a přípojky od UV ve vozovce: 24,0*(1,85*1,85-0,55*0,55)+(4,0+2,0+2,0+3,0+3,0+3,0+1,0+2,0+1,0+1,0+2,0+1,0+6,0+6,0+6,0)*1,0=117,880 [B] m2 
vybourání propustku v km 1,395: 6,6*1,2=7,920 [C] m2 
ozn. 3: 20,0+22,0=42,000 [D] m2 
rýhy pro trativody v km 1,980 a 2,000: (8,0+8,0)*1,0=16,000 [E] m2 
Celkem: A+B+C+D+E=396,950 [F] m2</t>
  </si>
  <si>
    <t>47</t>
  </si>
  <si>
    <t>567534</t>
  </si>
  <si>
    <t>VRST PRO OBNOVU A OPR RECYK ZA STUD CEM A ASF EM TL DO 150MM</t>
  </si>
  <si>
    <t>RS 0/45 CA  tl. 140 mm.  
Na návrh recyklace za studena byla provedena průkazní zkouška. Bude doplněna křivka zrnitosti nakupovaným materiálem z drobného kameniva, množství přidávaného pojiva je uvažováno s průměrnou hodnotou dávky cementu 5% a 3% asf. emulze, viz protokol o průkazní zkoušce směsi recyklované ze studena, 
ozn 2: 6920,0=6 920,000 [A] 
rozšíření na každém kraji 0,20m mimo silniční obrubu: 0,20*(2170,0-937,0-18,0-11,0-8,0)=239,200 [B] 
Celkem: A+B=7 159,200 [C] m2</t>
  </si>
  <si>
    <t>48</t>
  </si>
  <si>
    <t>56962</t>
  </si>
  <si>
    <t>ZPEVNĚNÍ KRAJNIC Z RECYKLOVANÉHO MATERIÁLU TL DO 100MM</t>
  </si>
  <si>
    <t>nezpevněná krajnice z R-mat šířky 0,5m  a 1,5m tl. 0,1m  
š. 0,5m: 0,5*((2170,0-937,0)-(18,0+11,0+84,0+2*4,0+8,0+10,0+2*4,0+8,0+10,0+6,0+6,0+6,0+2,0+6,0+4,0+2,0+3,0)) =516,500 [A] m2 
š. 1,5m: 1,5*84,0=126,000 [B] m2 
Celkem: A+B=642,500 [C] m2</t>
  </si>
  <si>
    <t>49</t>
  </si>
  <si>
    <t>572123</t>
  </si>
  <si>
    <t>INFILTRAČNÍ POSTŘIK Z EMULZE DO 1,0KG/M2</t>
  </si>
  <si>
    <t>INFILTRAČNÍ POSTŘIK  0,8kg/m2 
ozn 2: 6920,0=6 920,000 [A] 
rozšíření na každém kraji 0,20m mimo silniční obrubu: 0,20*(2170,0-937,0-18,0-11,0-8,0)=239,200 [B] 
na vrstvu SC C8/10  tl. 120 mm, asfaltové plochy v místní komunikaci: 
rýhy pro uliční vpusti: počet vpustí * hl. 1,20  m prům. š. 1,85*1,85m + rýhy pro přípojky hl. 1,5m * délka* šířka 1,0 : 1*(1,85*1,85)+2,0*1,0=5,423 [C] m2 
rýhy pro drenáže v km 1,980 a 2,000: (8,0+8,0)*1,0=16,000 [D] m2 
Celkem: A+B+C+D=7 180,623 [E] m2</t>
  </si>
  <si>
    <t>50</t>
  </si>
  <si>
    <t>572213</t>
  </si>
  <si>
    <t>SPOJOVACÍ POSTŘIK Z EMULZE DO 0,5KG/M2</t>
  </si>
  <si>
    <t>ozn 1: 2*(10,0+60,0+34,0+29,0+16,0+15,0)=328,000 [A] 
ozn 2: 6920,0=6 920,000 [B] 
ozn 3: 20,0+22,0=42,000 [C] 
rozšíření na každém kraji 0,08m mimo silniční obrubu: 0,08*(2170,0-937,0-18,0-11,0-8,0) =95,680 [D] 
Celkem: A+B+C+D=7 385,680 [E] m2</t>
  </si>
  <si>
    <t>51</t>
  </si>
  <si>
    <t>574A34</t>
  </si>
  <si>
    <t>ASFALTOVÝ BETON PRO OBRUSNÉ VRSTVY ACO 11+, 11S TL. 40MM</t>
  </si>
  <si>
    <t>ACO 11+  tl. 40 mm 
ozn 1: 10,0+60,0+34,0+29,0+16,0+15,0=164,000 [A] 
ozn 2: 6920,0=6 920,000 [B] 
ozn 3: 20,0+22,0=42,000 [C] 
Celkem: A+B+C=7 126,000 [D] m2</t>
  </si>
  <si>
    <t>52</t>
  </si>
  <si>
    <t>574C56</t>
  </si>
  <si>
    <t>ASFALTOVÝ BETON PRO LOŽNÍ VRSTVY ACL 16+, 16S TL. 60MM</t>
  </si>
  <si>
    <t>ACL 16+ tl. 60 mm  
ozn 1: 10,0+60,0+34,0+29,0+16,0+15,0=164,000 [A] 
ozn 2: 6920,0=6 920,000 [B] 
ozn 3: 20,0+22,0=42,000 [C] 
rozšíření na každém kraji 0,08m mimo silniční obrubu: 0,08*(2170,0-937,0-18,0-11,0-8,0) =95,680 [D] 
Celkem: A+B+C+D=7 221,680 [E] m2</t>
  </si>
  <si>
    <t>53</t>
  </si>
  <si>
    <t>57631</t>
  </si>
  <si>
    <t>POSYP LOMOVÝMI VÝSIVKAMI 5KG/M2</t>
  </si>
  <si>
    <t>Posyp infiltračního postřiku drceným kamenivem fr.4-8, 2,0 kg/m2 
ozn 2: 6920,0=6 920,000 [A] 
rozšíření na každém kraji 0,20m mimo silniční obrubu: 0,20*(2170,0-937,0-18,0-11,0-8,0)=239,200 [B] 
Celkem: A+B=7 159,200 [C] m2</t>
  </si>
  <si>
    <t>54</t>
  </si>
  <si>
    <t>58222</t>
  </si>
  <si>
    <t>DLÁŽDĚNÉ KRYTY Z DROBNÝCH KOSTEK DO LOŽE Z MC</t>
  </si>
  <si>
    <t>žlábek žulových kostek 80/100/100mm do betonu C25/30 nXF3  
ozn. 4:  4,0+14,0+12,0+7,0+9,0+8,0=54,000 [A] m2</t>
  </si>
  <si>
    <t>55</t>
  </si>
  <si>
    <t>587205</t>
  </si>
  <si>
    <t>PŘEDLÁŽDĚNÍ KRYTU Z BETONOVÝCH DLAŽDIC</t>
  </si>
  <si>
    <t>předláždění sjezdu v km 1,540: 9,0*0,5=4,500 [A] m2</t>
  </si>
  <si>
    <t>Přidružená stavební výroba</t>
  </si>
  <si>
    <t>56</t>
  </si>
  <si>
    <t>767911A</t>
  </si>
  <si>
    <t>OPLOCENÍ DŘEVĚNÉ</t>
  </si>
  <si>
    <t>demontáž a zpětná montáž dřeveného oplocení vpravo v  km 1,112 - 1,190   délka: 80,0=80,000 [A] m</t>
  </si>
  <si>
    <t>Potrubí</t>
  </si>
  <si>
    <t>57</t>
  </si>
  <si>
    <t>87434</t>
  </si>
  <si>
    <t>POTRUBÍ Z TRUB PLASTOVÝCH ODPADNÍCH DN DO 200MM</t>
  </si>
  <si>
    <t>příčné přípojky od UV - PP potrubí SN 12 DN 200 mm: 6,0+4,0+2,0+3,0+3,0+3,0+1,0+3,0+1,0+2,0+3,0+2,0+14,0+8,0+2,0+11,0+4,0+5,0=77,000 [A]  m</t>
  </si>
  <si>
    <t>58</t>
  </si>
  <si>
    <t>87445</t>
  </si>
  <si>
    <t>POTRUBÍ Z TRUB PLASTOVÝCH ODPADNÍCH DN DO 300MM</t>
  </si>
  <si>
    <t>přípojky od horské vpusti - PP potrubí SN 12 DN 300 mm: 8,0+15,0+2,0+7,0=32,000 [A] m</t>
  </si>
  <si>
    <t>59</t>
  </si>
  <si>
    <t>89712</t>
  </si>
  <si>
    <t>VPUSŤ KANALIZAČNÍ ULIČNÍ KOMPLETNÍ Z BETONOVÝCH DÍLCŮ</t>
  </si>
  <si>
    <t>nové uliční vpusti s plastovou mříží s rámem (500x500) D400 včetně kalového koše, výšky 1,46 m: 
celkem 10,0+14,0=24,000 [A] ks</t>
  </si>
  <si>
    <t>60</t>
  </si>
  <si>
    <t>nové uliční vpusti, obrubníkový litinový poklop  B125 včetně kalového koše, výšky 1,485 m: 
celkem  6,0 ks=6,000 [A]</t>
  </si>
  <si>
    <t>61</t>
  </si>
  <si>
    <t>89722</t>
  </si>
  <si>
    <t>VPUSŤ KANALIZAČNÍ HORSKÁ KOMPLETNÍ Z BETON DÍLCŮ</t>
  </si>
  <si>
    <t>horská vpust (1,5x1,2x1,5m) s litinovou mříží na podkladní beton: 3,0=3,000 [A] ks</t>
  </si>
  <si>
    <t>62</t>
  </si>
  <si>
    <t>897543</t>
  </si>
  <si>
    <t>VPUSŤ ODVOD ŽLABŮ Z POLYMERBETONU SV. ŠÍŘKY DO 200MM</t>
  </si>
  <si>
    <t>prahová vpust s litinovou mříží tř. zat. D400, celkové šířky 190mm, do betonu C20/25dl. 4,5m: 1,0=1,000 [A]</t>
  </si>
  <si>
    <t>63</t>
  </si>
  <si>
    <t>89921</t>
  </si>
  <si>
    <t>VÝŠKOVÁ ÚPRAVA POKLOPŮ</t>
  </si>
  <si>
    <t>kanalizace 5,0=5,000 [A] ks</t>
  </si>
  <si>
    <t>64</t>
  </si>
  <si>
    <t>89923</t>
  </si>
  <si>
    <t>VÝŠKOVÁ ÚPRAVA KRYCÍCH HRNCŮ</t>
  </si>
  <si>
    <t>vodovod 36,0 ks=36,000 [A]</t>
  </si>
  <si>
    <t>Ostatní konstrukce a práce</t>
  </si>
  <si>
    <t>65</t>
  </si>
  <si>
    <t>9113A1</t>
  </si>
  <si>
    <t>SVODIDLO OCEL SILNIČ JEDNOSTR, ÚROVEŇ ZADRŽ N1, N2 - DODÁVKA A MONTÁŽ</t>
  </si>
  <si>
    <t>zádržnost N2 
50,0+72,0=122,000 [A] m</t>
  </si>
  <si>
    <t>66</t>
  </si>
  <si>
    <t>91228</t>
  </si>
  <si>
    <t>SMĚROVÉ SLOUPKY Z PLAST HMOT VČETNĚ ODRAZNÉHO PÁSKU</t>
  </si>
  <si>
    <t>červené sloupky v účelových komunikacích: 1*2,0=2,000 [A] ks</t>
  </si>
  <si>
    <t>67</t>
  </si>
  <si>
    <t>914113</t>
  </si>
  <si>
    <t>DOPRAVNÍ ZNAČKY ZÁKLADNÍ VELIKOSTI OCELOVÉ NEREFLEXNÍ - DEMONTÁŽ</t>
  </si>
  <si>
    <t>odvoz na dodavatelem definovanou skládku a odkup dodavatelem za cenu šrotu dle ZOP 
výměna stávajících: 6,0=6,000 [A] ks</t>
  </si>
  <si>
    <t>68</t>
  </si>
  <si>
    <t>914131</t>
  </si>
  <si>
    <t>DOPRAVNÍ ZNAČKY ZÁKLADNÍ VELIKOSTI OCELOVÉ FÓLIE TŘ 2 - DODÁVKA A MONTÁŽ</t>
  </si>
  <si>
    <t>výměna stávajících: 6,0=6,000 [A] ks 
nové: 8,0=8,000 [B] ks 
Celkem: A+B=14,000 [C] ks</t>
  </si>
  <si>
    <t>69</t>
  </si>
  <si>
    <t>914921</t>
  </si>
  <si>
    <t>SLOUPKY A STOJKY DOPRAVNÍCH ZNAČEK Z OCEL TRUBEK DO PATKY - DODÁVKA A MONTÁŽ</t>
  </si>
  <si>
    <t>výměna stávajících: (6-0)=6,000 [A] ks 
nové: (8-1)=7,000 [B] ks 
Celkem: A+B=13,000 [C] ks</t>
  </si>
  <si>
    <t>70</t>
  </si>
  <si>
    <t>914923</t>
  </si>
  <si>
    <t>SLOUPKY A STOJKY DZ Z OCEL TRUBEK DO PATKY DEMONTÁŽ</t>
  </si>
  <si>
    <t>odvoz na dodavatelem definovanou skládku a odkup dodavatelem za cenu šrotu dle ZOP 
výměna stávajících: (6,0-0)=6,000 [A] ks</t>
  </si>
  <si>
    <t>71</t>
  </si>
  <si>
    <t>915111</t>
  </si>
  <si>
    <t>VODOROVNÉ DOPRAVNÍ ZNAČENÍ BARVOU HLADKÉ - DODÁVKA A POKLÁDKA</t>
  </si>
  <si>
    <t>V11a: 2*10,0=20,000 [A] m2</t>
  </si>
  <si>
    <t>72</t>
  </si>
  <si>
    <t>915211</t>
  </si>
  <si>
    <t>VODOROVNÉ DOPRAVNÍ ZNAČENÍ PLASTEM HLADKÉ - DODÁVKA A POKLÁDKA</t>
  </si>
  <si>
    <t>73</t>
  </si>
  <si>
    <t>917224</t>
  </si>
  <si>
    <t>SILNIČNÍ A CHODNÍKOVÉ OBRUBY Z BETONOVÝCH OBRUBNÍKŮ ŠÍŘ 150MM</t>
  </si>
  <si>
    <t>silniční obrubník 250/150/1000  z C35/45-XF4,XD3 případně vjezdové do betonového lože C 20/25 nXF3: 
výměna: 2,0+4,0+5,0+5,0+134,0=150,000 [A] 
nové: 114,0+246,0+332,0+215,0+102,0+17,0+31,0=1 057,000 [B] 
obruby podél žulových kostek: 11,0+24,0+12,0+8,0+9,0+9,0=73,000 [C] 
Celkem: A+B+C=1 280,000 [D] m</t>
  </si>
  <si>
    <t>74</t>
  </si>
  <si>
    <t>919111</t>
  </si>
  <si>
    <t>ŘEZÁNÍ ASFALTOVÉHO KRYTU VOZOVEK TL DO 50MM</t>
  </si>
  <si>
    <t>celkem boční napojení, konec, začátek úseku: 6,0+18,0+11,0+10,0+8,0+29,0+7,0+14,0+10,0+12,0+6,0+8,0+15,0+10,0+10,0+7,0+6,0+10,0+6,0=203,000 [A] m 
středová spára: 1233,0=1 233,000 [B] m 
prahová vpust: 2*4,5=9,000 [C] m 
Celkem: A+B+C=1 445,000 [D] m 
správně</t>
  </si>
  <si>
    <t>75</t>
  </si>
  <si>
    <t>919113</t>
  </si>
  <si>
    <t>ŘEZÁNÍ ASFALTOVÉHO KRYTU VOZOVEK TL DO 150MM</t>
  </si>
  <si>
    <t>šířka * délka: 
vyztužený svah v km 1,112-1,190: 2,0+10,0+1,0+48,0+1,0+25,5+2,0=89,500 [A] m 
vpusti a přípojky od UV ve vozovce: 24,0*(4*1,85)+(4,0+2,0+2,0+3,0+3,0+3,0+1,0+2,0+1,0+1,0+2,0+1,0+6,0+6,0+6,0)*2,0=263,600 [B] m 
vybourání propustku v km 1,395: 6,6*2,0=13,200 [C] m 
rýhy pro trativody v km 1,980 a 2,000: (8,0+8,0)*2,0=32,000 [D] m 
Celkem: A+B+C+D=398,300 [E] m</t>
  </si>
  <si>
    <t>76</t>
  </si>
  <si>
    <t>919142</t>
  </si>
  <si>
    <t>ŘEZÁNÍ ŽELEZOBETONOVÝCH KONSTRUKCÍ TL DO 100MM</t>
  </si>
  <si>
    <t>navrtání a utěsnění kanalizačních odboček DN200mm:  
napojení drenáží DN 150 do vpustí, šachet: 37,0=37,000 [A] 
napojení přípojek DN 200 do bet trub: 4,0=4,000 [B] 
napojení přípojek DN 300: 2,0=2,000 [C] 
Celkem: A+B+C=43,000 [D] m</t>
  </si>
  <si>
    <t>77</t>
  </si>
  <si>
    <t>931325</t>
  </si>
  <si>
    <t>TĚSNĚNÍ DILATAČ SPAR ASF ZÁLIVKOU MODIFIK PRŮŘ DO 600MM2</t>
  </si>
  <si>
    <t>celkem boční napojení, konec, začátek úseku: 6,0+18,0+11,0+10,0+8,0+29,0+7,0+14,0+10,0+12,0+6,0+8,0+15,0+10,0+10,0+7,0+6,0+10,0+6,0=203,000 [A] m 
středová spára: 1233,0=1 233,000 [B] m 
prahová vpust: 2*2*4,5=18,000 [C] m 
Celkem: A+B+C=1 454,000 [D] m</t>
  </si>
  <si>
    <t>78</t>
  </si>
  <si>
    <t>935212</t>
  </si>
  <si>
    <t>PŘÍKOPOVÉ ŽLABY Z BETON TVÁRNIC ŠÍŘ DO 600MM DO BETONU TL 100MM</t>
  </si>
  <si>
    <t>příkopové žlaby 600/330/67mm do lože z betonu C20/25:  
47,0+64,0+16,0+64,0+26,0+3,0+36,0+15,0+23,0+35,0+10,0=339,000 [A] m</t>
  </si>
  <si>
    <t>79</t>
  </si>
  <si>
    <t>966345</t>
  </si>
  <si>
    <t>BOURÁNÍ PROPUSTŮ Z TRUB DN DO 300MM</t>
  </si>
  <si>
    <t>vč. odvozu a uložení na trvalou skládku v dodavatelem definované vzdálenosti 
propustek v km 1,400: 7,0=7,000 [A] m 
vybourání  bet. trub kanalizace: 8,0+15,0+2,0=25,000 [B] m 
vybourání bet. trub propustků: 13,0+6,0=19,000 [C]  m 
Celkem: A+B+C=51,000 [D] m</t>
  </si>
  <si>
    <t>80</t>
  </si>
  <si>
    <t>96687</t>
  </si>
  <si>
    <t>VYBOURÁNÍ ULIČNÍCH VPUSTÍ KOMPLETNÍCH</t>
  </si>
  <si>
    <t>vč. odvozu a uložení na trvalou skládku v dodavatelem definované vzdálenosti 
celkem 2,0+6,0=8,000 [A] ks</t>
  </si>
  <si>
    <t>81</t>
  </si>
  <si>
    <t>96688</t>
  </si>
  <si>
    <t>VYBOURÁNÍ KANALIZAČ ŠACHET KOMPLETNÍCH</t>
  </si>
  <si>
    <t>vč. odvozu a uložení na trvalou skládku v dodavatelem definované vzdálenosti 
horské vpusti: 3,0=3,000 [A]</t>
  </si>
  <si>
    <t>SO 183</t>
  </si>
  <si>
    <t>Dočasné dopravní opatření pro SO 123</t>
  </si>
  <si>
    <t>914132</t>
  </si>
  <si>
    <t>DOPRAVNÍ ZNAČKY ZÁKLADNÍ VELIKOSTI OCELOVÉ FÓLIE TŘ 2 - MONTÁŽ S PŘEMÍSTĚNÍM</t>
  </si>
  <si>
    <t>dle D.5.2. SCHÉMA DOČASNÉHO DOPRAVNÍHO OPATŘENÍ 
objízdná trasa:  23,0=23,000 [A] 
na stavbě:  16,0=16,000 [B] 
Celkem: A+B=39,000 [C] ks</t>
  </si>
  <si>
    <t>914133</t>
  </si>
  <si>
    <t>DOPRAVNÍ ZNAČKY ZÁKLADNÍ VELIKOSTI OCELOVÉ FÓLIE TŘ 2 - DEMONTÁŽ</t>
  </si>
  <si>
    <t>objízdná trasa:  23,0=23,000 [A] 
na stavbě:  16,0=16,000 [B] 
Celkem: A+B=39,000 [C] ks</t>
  </si>
  <si>
    <t>914139</t>
  </si>
  <si>
    <t>DOPRAV ZNAČKY ZÁKLAD VEL OCEL FÓLIE TŘ 2 - NÁJEMNÉ</t>
  </si>
  <si>
    <t>KSDEN</t>
  </si>
  <si>
    <t>objízdná trasa:  23,0 * 31 * 2=1 426,000 [A] 
na stavbě:  16,0 * 31 * 2=992,000 [B] 
Celkem: A+B=2 418,000 [C] ksden</t>
  </si>
  <si>
    <t>914432</t>
  </si>
  <si>
    <t>DOPRAVNÍ ZNAČKY 100X150CM OCELOVÉ FÓLIE TŘ 2 - MONTÁŽ S PŘEMÍSTĚNÍM</t>
  </si>
  <si>
    <t>dle D.5.2. SCHÉMA DOČASNÉHO DOPRAVNÍHO OPATŘENÍ 
objízdná trasa:  4,0=4,000 [A] ks</t>
  </si>
  <si>
    <t>914433</t>
  </si>
  <si>
    <t>DOPRAVNÍ ZNAČKY 100X150CM OCELOVÉ FÓLIE TŘ 2 - DEMONTÁŽ</t>
  </si>
  <si>
    <t>objízdná trasa:  4,0=4,000 [A] ks</t>
  </si>
  <si>
    <t>914439</t>
  </si>
  <si>
    <t>DOPRAV ZNAČKY 100X150CM OCEL FÓLIE TŘ 2 - NÁJEMNÉ</t>
  </si>
  <si>
    <t>objízdná trasa:  4,0 * 31 * 2=248,000 [A] ksden</t>
  </si>
  <si>
    <t>916322</t>
  </si>
  <si>
    <t>DOPRAVNÍ ZÁBRANY Z2 S FÓLIÍ TŘ 2 - MONTÁŽ S PŘESUNEM</t>
  </si>
  <si>
    <t>dle D.5.2. SCHÉMA DOČASNÉHO DOPRAVNÍHO OPATŘENÍ 
objízdná trasa: 2,0=2,000 [A] 
na stavbě:  1,0=1,000 [B] 
Celkem: A+B=3,000 [C] ks</t>
  </si>
  <si>
    <t>916323</t>
  </si>
  <si>
    <t>DOPRAVNÍ ZÁBRANY Z2 S FÓLIÍ TŘ 2 - DEMONTÁŽ</t>
  </si>
  <si>
    <t>objízdná trasa: 2,0=2,000 [A] 
na stavbě:  1,0=1,000 [B] 
Celkem: A+B=3,000 [C] ks</t>
  </si>
  <si>
    <t>916329</t>
  </si>
  <si>
    <t>DOPRAVNÍ ZÁBRANY Z2 S FÓLIÍ TŘ 2 - NÁJEMNÉ</t>
  </si>
  <si>
    <t>objízdná trasa:  1,0 * 31 * 2=62,000 [A] 
na stavbě:  1,0 * 31 * 2=62,000 [B] 
Celkem: A+B=124,000 [C] ksden</t>
  </si>
  <si>
    <t>916362</t>
  </si>
  <si>
    <t>SMĚROVACÍ DESKY Z4 OBOUSTR S FÓLIÍ TŘ 2 - MONTÁŽ S PŘESUNEM</t>
  </si>
  <si>
    <t>dle D.5.2. SCHÉMA DOČASNÉHO DOPRAVNÍHO OPATŘENÍ 
na stavbě, dodávka a 1x přesun :  2*20,0=40,000 [A] ks</t>
  </si>
  <si>
    <t>916363</t>
  </si>
  <si>
    <t>SMĚROVACÍ DESKY Z4 OBOUSTR S FÓLIÍ TŘ 2 - DEMONTÁŽ</t>
  </si>
  <si>
    <t>na stavbě, dodávka a 1x přesun :  2*20,0=40,000 [A] ks</t>
  </si>
  <si>
    <t>916369</t>
  </si>
  <si>
    <t>SMĚROVACÍ DESKY Z4 OBOUSTR S FÓLIÍ TŘ 2 - NÁJEMNÉ</t>
  </si>
  <si>
    <t>na stavbě:  20 * 31 * 2=1 240,000 [A] ksden</t>
  </si>
  <si>
    <t>916622</t>
  </si>
  <si>
    <t>VODÍCÍ STĚNY Z DÍLCŮ BETON - MONTÁŽ S PŘESUNEM</t>
  </si>
  <si>
    <t>Dočasné dopravní opatření - doprava po polovinách vozovky: 
betonová svodidla výšky 1,1m 
vodící stěna podél vyztužených svahů: 84,0+2*5,0=94,000 [A] m</t>
  </si>
  <si>
    <t>916623</t>
  </si>
  <si>
    <t>VODÍCÍ STĚNY Z DÍLCŮ BETON - DEMONTÁŽ</t>
  </si>
  <si>
    <t>916629</t>
  </si>
  <si>
    <t>VODÍCÍ STĚNY Z DÍLCŮ BETON - NÁJEMNÉ</t>
  </si>
  <si>
    <t>MDEN</t>
  </si>
  <si>
    <t>Dočasné dopravní opatření - doprava po polovinách vozovky, délka * počet dnů * počet měsíců 
betonová svodidla výšky 1,1m 
vodící stěna podél vyztužených svahů: (84,0+2*5,0) * 31 * 1=2 914,000 [A] m</t>
  </si>
  <si>
    <t>916712</t>
  </si>
  <si>
    <t>UPEVŇOVACÍ KONSTR - PODKLADNÍ DESKA POD 28KG - MONTÁŽ S PŘESUNEM</t>
  </si>
  <si>
    <t>dle D.5.2. SCHÉMA DOČASNÉHO DOPRAVNÍHO OPATŘENÍ 
objízdná trasa značka:  2*23,0=46,000 [A] 
objízdná trasa značka 100x150: 3*4,0=12,000 [B] 
objízdná trasa zábrany Z2: 4*2,0=8,000 [C] 
na stavbě značka:  2*16,0=32,000 [D] 
na stavbě zábrany Z2: 4*1,0=4,000 [E] 
na stavbě směrovací desky Z4: 1*2*20,0=40,000 [F] 
Celkem: A+B+C+D+E+F=142,000 [G] ks</t>
  </si>
  <si>
    <t>916713</t>
  </si>
  <si>
    <t>UPEVŇOVACÍ KONSTR - PODKLADNÍ DESKA POD 28KG - DEMONTÁŽ</t>
  </si>
  <si>
    <t>objízdná trasa značka:  2*23,0=46,000 [A] 
objízdná trasa značka 100x150: 3*4,0=12,000 [B] 
objízdná trasa zábrany Z2: 4*2,0=8,000 [C] 
na stavbě značka:  2*16,0=32,000 [D] 
na stavbě zábrany Z2: 4*1,0=4,000 [E] 
na stavbě směrovací desky Z4: 1*2*20,0=40,000 [F] 
Celkem: A+B+C+D+E+F=142,000 [G] ks</t>
  </si>
  <si>
    <t>916719</t>
  </si>
  <si>
    <t>UPEVŇOVACÍ KONSTR - PODKLAD DESKA POD 28KG - NÁJEMNÉ</t>
  </si>
  <si>
    <t>objízdná trasa značka:  2*23,0=46,000 [A] 
objízdná trasa značka 100x150: 3*4,0=12,000 [B] 
objízdná trasa zábrany Z2: 4*2,0=8,000 [C] 
na stavbě značka:  2*16,0=32,000 [D] 
na stavbě zábrany Z2: 4*1,0=4,000 [E] 
na stavbě směrovací desky Z4: 1*2*20,0=40,000 [F] 
Celkem: (A+B+C+D+E+F) * 31 * 2=8 804,000 [G]  ksden</t>
  </si>
  <si>
    <t>SO 302</t>
  </si>
  <si>
    <t>Dešťová kanalizace</t>
  </si>
  <si>
    <t>Poplatky za uložení zemin a přebytků výkopku 
položka 11332: 107,920=107,920 [A] m3 
položka 12110: 1,680=1,680 [B] m3 
položka 13273: 904,032=904,032 [C]  m3 
odečet položky 18220: -1,680=-1,680 [D] m3 
Celkem: A+B+C+D=1 011,952 [E] m3 
Celkem: E*2,0=2 023,904 [F] t</t>
  </si>
  <si>
    <t>nízký obsah PAU dle diagnostiky 
Poplatky za uložení nebezpečného odpadu.  
položka 11333: 77,224*2,4=185,338 [A] t</t>
  </si>
  <si>
    <t>vč. odvozu a uložení na trvalou skládku v dodavatelem definované vzdálenosti 
odstranění vrstev vozovky v místech rýh:  
DN400:   (275,00-(7*2,6))*1,3=333,840 [A] m2 
DN600:  (102,0-(4*2,6)-4,0)*1,5=131,400 [B] m2 
Šachty Š2-Š12: 11*2,6*2,6=74,360 [C] m2 
Celkem: A+B+C=539,600 [D] m2 
tl. 0,2m: 0,20*D=107,920 [E] m3</t>
  </si>
  <si>
    <t>vč. odvozu na trvalou skládku v dodavatelem definované vzálenosti 
odstranění živičných vrstev v místech  rýh 
DN400:   (275,00-(7*2,6))*1,3=333,840 [A] m2 
DN600:  (102,0-(4*2,6-4,0))*1,5=143,400 [B] m2 
Šachty Š2-Š12: 11*2,6*2,6=74,360 [C] m2 
Celkem: A+B+C=551,600 [D] m2 
tl. 0,14m: 0,14*D=77,224 [E] m3</t>
  </si>
  <si>
    <t>vč. odvozu a uložení na dočasnou skládku v dodavatelem definované vzdálenosti 
tl. 0,1m, šířka * délka *  *1,1 (součinitel pro sklon svahu 1:2),*1,2 (součinitel pro sklon svahu 1:1,5), *1,4 (součinitel pro sklon svahu 1:1)): 
kolem Š1: 1,5*4,0+3,0*3,0*1,2=16,800 [A] m2 
tl. 0,10m: 0,1*A=1,680 [B]  m3</t>
  </si>
  <si>
    <t>položka 18220: 1,68=1,680 [A] m3</t>
  </si>
  <si>
    <t>vč. odvozu a uložení na trvalou skládku v dodavatelem definované vzdálenosti 
rýhy pro šachty: počet šachet * hl. 1,80  m prům. š. 2,6*2,6m + rýhy pro přípojky hl. 1,6m * délka* šířka 1,3m nebo 1,5m : 
11*1,80*(2,60*2,60)+1*1,8*(3,0*3,0)=150,048 [A] m3 
DN400 rýhy přípojky:   1,6*(275,00-(7*2,6))*1,3=534,144 [B] m3 
DN600 rýhy přípojky:  1,6*(102,0-(4*2,6))*1,5=219,840 [C] m3 
Celkem: A+B+C=904,032 [D] m3</t>
  </si>
  <si>
    <t>položka 12110: 1,680=1,680 [A] m3 
položka 13273: 904,032=904,032 [B]  m3 
Celkem: A+B=905,712 [C]  m3</t>
  </si>
  <si>
    <t>štěrkopískopí obsyp a zásyp 
rýhy pro šachty: počet šachet * hl. 1,65  m prům. š. 2,6*2,6m + rýhy pro přípojky hl. 1,5m * délka* šířka 1,3m nebo 1,5m : 
11*1,65*((2,60*2,60)-3,16*0,6*0,6)+1*1,65*((3,0*3,0)-3,14*0,9*0,9)=112,700 [A] m3 
DN400 rýhy přípojky:  1,5*(275,00-(7*2,6))*1,3=500,760 [B] m3 
DN600 rýhy přípojky:  1,5*(102,0-(4*2,6))*1,5=206,100 [C] m3 
Celkem: A+B+C=819,560 [D] m3</t>
  </si>
  <si>
    <t>DN400:   (275,00-(7*2,6))*1,3=333,840 [A] m2 
DN600:  (102,0-(4*2,6-4,0))*1,5=143,400 [B] m2 
Šachty Š2-Š12: 11*2,6*2,6=74,360 [C] m2 
Celkem: A+B+C=551,600 [D] m2</t>
  </si>
  <si>
    <t>tl. 0,1m, šířka * délka *  *1,1 (součinitel pro sklon svahu 1:2),*1,2 (součinitel pro sklon svahu 1:1,5), *1,4 (součinitel pro sklon svahu 1:1)): 
kolem Š1: 1,5*4,0+3,0*3,0*1,2=16,800 [A] m2 
tl. 0,10m: 0,1*A=1,680 [B]  m3</t>
  </si>
  <si>
    <t>kolem Š1: 1,5*4,0+3,0*3,0*1,2=16,800 [A] m2</t>
  </si>
  <si>
    <t>C 12/15-X0 
šachta Š1: 1*2,0*2,0*0,15=0,600 [A] 
šachty Š2-Š12: 11*1,0*1,0*0,15=1,650 [B] 
Celkem: A+B=2,250 [C] m3</t>
  </si>
  <si>
    <t>štěrkové lože pro potrubí, délka * šířka * tloušťka: 
DN400:   (275,00-(7*1,0))*1,3*0,1=34,840 [A] 
DN600:  (102,0-(4*1,0))*1,5*0,1=14,700 [B] 
Celkem: A+B=49,540 [C] m3</t>
  </si>
  <si>
    <t>vrstva ŠDa fr. 0-32 tl. 140 mm, bude zrecyklováno recyklací za studena 
DN400:   (275,00-(7*2,6))*1,3=333,840 [A] m2 
DN600:  (102,0-(4*2,6-4,0))*1,5=143,400 [B] m2 
Šachty Š2-Š12: 11*2,6*2,6=74,360 [C] m2 
Celkem: A+B+C=551,600 [D] m2</t>
  </si>
  <si>
    <t>vrstva ŠDa fr. 0-125 tl. 200 mm 
DN400:   (275,00-(7*2,6))*1,3=333,840 [A] m2 
DN600:  (102,0-(4*2,6-4,0))*1,5=143,400 [B] m2 
Šachty Š2-Š12: 11*2,6*2,6=74,360 [C] m2 
Celkem: A+B+C=551,600 [D] m2</t>
  </si>
  <si>
    <t>87446</t>
  </si>
  <si>
    <t>POTRUBÍ Z TRUB PLASTOVÝCH ODPADNÍCH DN DO 400MM</t>
  </si>
  <si>
    <t>PP potrubí SN 12 DN 400 mm: 275,00-(7*1,0)=268,000 [A] m</t>
  </si>
  <si>
    <t>87458</t>
  </si>
  <si>
    <t>POTRUBÍ Z TRUB PLAST ODPAD DN DO 600MM</t>
  </si>
  <si>
    <t>potrubí PP DN600 102,0-(4*1,0)=98,000 [A] m</t>
  </si>
  <si>
    <t>894146</t>
  </si>
  <si>
    <t>ŠACHTY KANALIZAČNÍ Z BETON DÍLCŮ NA POTRUBÍ DN DO 400MM</t>
  </si>
  <si>
    <t>šachta Š6-Š12: 7,0=7,000 [A] ks</t>
  </si>
  <si>
    <t>894158</t>
  </si>
  <si>
    <t>ŠACHTY KANALIZAČNÍ Z BETON DÍLCŮ NA POTRUBÍ DN DO 600MM</t>
  </si>
  <si>
    <t>šachta Š2-Š5: 4,0=4,000 [A] ks</t>
  </si>
  <si>
    <t>894172</t>
  </si>
  <si>
    <t>ŠACHTY KANALIZAČ Z BETON DÍLCŮ NA POTRUBÍ DN DO 1200MM</t>
  </si>
  <si>
    <t>Šachta Š1 bude mít monolitické dno z betonu C30/37-XF2, XC2 tl. 300mm o vnitřním průměru 1500mm, vyztužené karisítí, bude vybudována na potrubí DN1200, na vrh se umístí prefabrikovaná zákrytová deska a poklop. 
šachta Š1: 1,0=1,000 [A] ks</t>
  </si>
  <si>
    <t>899662</t>
  </si>
  <si>
    <t>ZKOUŠKA VODOTĚSNOSTI POTRUBÍ DN DO 400MM</t>
  </si>
  <si>
    <t>potrubí PP DN400 275,0=275,000 [A] m</t>
  </si>
  <si>
    <t>899672</t>
  </si>
  <si>
    <t>ZKOUŠKA VODOTĚSNOSTI POTRUBÍ DN DO 600MM</t>
  </si>
  <si>
    <t>potrubí PP DN600 102,0=102,000 [A] m</t>
  </si>
  <si>
    <t>v silnici III. třídy: 2*(102,0+275,0+12,0*4*0,7)=821,200 [A] m</t>
  </si>
  <si>
    <t>919144</t>
  </si>
  <si>
    <t>ŘEZÁNÍ ŽELEZOBETONOVÝCH KONSTRUKCÍ TL DO 200MM</t>
  </si>
  <si>
    <t>Š1: navrtání otvorů do bet trouby DN1200:  
potrubí DN 600: 3,15*1,300=4,095 [A] m3 
vrch šachty: 4*1,0=4,000 [B] m3 
Celkem: A+B=8,095 [C] m3</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</si>
</sst>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f>
      </c>
      <c s="1"/>
      <c s="1"/>
    </row>
    <row r="7" spans="1:5" ht="12.75" customHeight="1">
      <c r="A7" s="1"/>
      <c s="4" t="s">
        <v>5</v>
      </c>
      <c s="7">
        <f>0+E10+E11+E12+E13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98</v>
      </c>
      <c s="20" t="s">
        <v>99</v>
      </c>
      <c s="21">
        <f>'SO 123'!I3</f>
      </c>
      <c s="21">
        <f>'SO 123'!O2</f>
      </c>
      <c s="21">
        <f>C11+D11</f>
      </c>
    </row>
    <row r="12" spans="1:5" ht="12.75" customHeight="1">
      <c r="A12" s="20" t="s">
        <v>400</v>
      </c>
      <c s="20" t="s">
        <v>401</v>
      </c>
      <c s="21">
        <f>'SO 183'!I3</f>
      </c>
      <c s="21">
        <f>'SO 183'!O2</f>
      </c>
      <c s="21">
        <f>C12+D12</f>
      </c>
    </row>
    <row r="13" spans="1:5" ht="12.75" customHeight="1">
      <c r="A13" s="20" t="s">
        <v>457</v>
      </c>
      <c s="20" t="s">
        <v>458</v>
      </c>
      <c s="21">
        <f>'SO 302'!I3</f>
      </c>
      <c s="21">
        <f>'SO 302'!O2</f>
      </c>
      <c s="2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40">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f>
      </c>
      <c>
        <f>0+O9+O12+O15+O18+O21+O24+O27+O30+O33+O36+O39+O42+O45+O48</f>
      </c>
    </row>
    <row r="9" spans="1:16" ht="12.75">
      <c r="A9" s="25" t="s">
        <v>45</v>
      </c>
      <c s="29" t="s">
        <v>29</v>
      </c>
      <c s="29" t="s">
        <v>46</v>
      </c>
      <c s="25" t="s">
        <v>47</v>
      </c>
      <c s="30" t="s">
        <v>48</v>
      </c>
      <c s="31" t="s">
        <v>49</v>
      </c>
      <c s="32">
        <v>1</v>
      </c>
      <c s="33">
        <v>0</v>
      </c>
      <c s="34">
        <f>ROUND(ROUND(H9,2)*ROUND(G9,3),2)</f>
      </c>
      <c r="O9">
        <f>(I9*21)/100</f>
      </c>
      <c t="s">
        <v>23</v>
      </c>
    </row>
    <row r="10" spans="1:5" ht="12.75">
      <c r="A10" s="35" t="s">
        <v>50</v>
      </c>
      <c r="E10" s="36" t="s">
        <v>47</v>
      </c>
    </row>
    <row r="11" spans="1:5" ht="76.5">
      <c r="A11" s="39" t="s">
        <v>51</v>
      </c>
      <c r="E11" s="38" t="s">
        <v>52</v>
      </c>
    </row>
    <row r="12" spans="1:16" ht="12.75">
      <c r="A12" s="25" t="s">
        <v>45</v>
      </c>
      <c s="29" t="s">
        <v>23</v>
      </c>
      <c s="29" t="s">
        <v>53</v>
      </c>
      <c s="25" t="s">
        <v>47</v>
      </c>
      <c s="30" t="s">
        <v>54</v>
      </c>
      <c s="31" t="s">
        <v>49</v>
      </c>
      <c s="32">
        <v>1</v>
      </c>
      <c s="33">
        <v>0</v>
      </c>
      <c s="34">
        <f>ROUND(ROUND(H12,2)*ROUND(G12,3),2)</f>
      </c>
      <c r="O12">
        <f>(I12*21)/100</f>
      </c>
      <c t="s">
        <v>23</v>
      </c>
    </row>
    <row r="13" spans="1:5" ht="12.75">
      <c r="A13" s="35" t="s">
        <v>50</v>
      </c>
      <c r="E13" s="36" t="s">
        <v>47</v>
      </c>
    </row>
    <row r="14" spans="1:5" ht="102">
      <c r="A14" s="39" t="s">
        <v>51</v>
      </c>
      <c r="E14" s="38" t="s">
        <v>55</v>
      </c>
    </row>
    <row r="15" spans="1:16" ht="12.75">
      <c r="A15" s="25" t="s">
        <v>45</v>
      </c>
      <c s="29" t="s">
        <v>22</v>
      </c>
      <c s="29" t="s">
        <v>56</v>
      </c>
      <c s="25" t="s">
        <v>47</v>
      </c>
      <c s="30" t="s">
        <v>57</v>
      </c>
      <c s="31" t="s">
        <v>49</v>
      </c>
      <c s="32">
        <v>1</v>
      </c>
      <c s="33">
        <v>0</v>
      </c>
      <c s="34">
        <f>ROUND(ROUND(H15,2)*ROUND(G15,3),2)</f>
      </c>
      <c r="O15">
        <f>(I15*21)/100</f>
      </c>
      <c t="s">
        <v>23</v>
      </c>
    </row>
    <row r="16" spans="1:5" ht="12.75">
      <c r="A16" s="35" t="s">
        <v>50</v>
      </c>
      <c r="E16" s="36" t="s">
        <v>47</v>
      </c>
    </row>
    <row r="17" spans="1:5" ht="76.5">
      <c r="A17" s="39" t="s">
        <v>51</v>
      </c>
      <c r="E17" s="38" t="s">
        <v>58</v>
      </c>
    </row>
    <row r="18" spans="1:16" ht="12.75">
      <c r="A18" s="25" t="s">
        <v>45</v>
      </c>
      <c s="29" t="s">
        <v>33</v>
      </c>
      <c s="29" t="s">
        <v>59</v>
      </c>
      <c s="25" t="s">
        <v>47</v>
      </c>
      <c s="30" t="s">
        <v>60</v>
      </c>
      <c s="31" t="s">
        <v>61</v>
      </c>
      <c s="32">
        <v>1</v>
      </c>
      <c s="33">
        <v>0</v>
      </c>
      <c s="34">
        <f>ROUND(ROUND(H18,2)*ROUND(G18,3),2)</f>
      </c>
      <c r="O18">
        <f>(I18*21)/100</f>
      </c>
      <c t="s">
        <v>23</v>
      </c>
    </row>
    <row r="19" spans="1:5" ht="12.75">
      <c r="A19" s="35" t="s">
        <v>50</v>
      </c>
      <c r="E19" s="36" t="s">
        <v>47</v>
      </c>
    </row>
    <row r="20" spans="1:5" ht="38.25">
      <c r="A20" s="39" t="s">
        <v>51</v>
      </c>
      <c r="E20" s="38" t="s">
        <v>62</v>
      </c>
    </row>
    <row r="21" spans="1:16" ht="12.75">
      <c r="A21" s="25" t="s">
        <v>45</v>
      </c>
      <c s="29" t="s">
        <v>35</v>
      </c>
      <c s="29" t="s">
        <v>63</v>
      </c>
      <c s="25" t="s">
        <v>47</v>
      </c>
      <c s="30" t="s">
        <v>64</v>
      </c>
      <c s="31" t="s">
        <v>49</v>
      </c>
      <c s="32">
        <v>1</v>
      </c>
      <c s="33">
        <v>0</v>
      </c>
      <c s="34">
        <f>ROUND(ROUND(H21,2)*ROUND(G21,3),2)</f>
      </c>
      <c r="O21">
        <f>(I21*21)/100</f>
      </c>
      <c t="s">
        <v>23</v>
      </c>
    </row>
    <row r="22" spans="1:5" ht="12.75">
      <c r="A22" s="35" t="s">
        <v>50</v>
      </c>
      <c r="E22" s="36" t="s">
        <v>47</v>
      </c>
    </row>
    <row r="23" spans="1:5" ht="38.25">
      <c r="A23" s="39" t="s">
        <v>51</v>
      </c>
      <c r="E23" s="38" t="s">
        <v>65</v>
      </c>
    </row>
    <row r="24" spans="1:16" ht="12.75">
      <c r="A24" s="25" t="s">
        <v>45</v>
      </c>
      <c s="29" t="s">
        <v>37</v>
      </c>
      <c s="29" t="s">
        <v>66</v>
      </c>
      <c s="25" t="s">
        <v>47</v>
      </c>
      <c s="30" t="s">
        <v>67</v>
      </c>
      <c s="31" t="s">
        <v>49</v>
      </c>
      <c s="32">
        <v>1</v>
      </c>
      <c s="33">
        <v>0</v>
      </c>
      <c s="34">
        <f>ROUND(ROUND(H24,2)*ROUND(G24,3),2)</f>
      </c>
      <c r="O24">
        <f>(I24*21)/100</f>
      </c>
      <c t="s">
        <v>23</v>
      </c>
    </row>
    <row r="25" spans="1:5" ht="12.75">
      <c r="A25" s="35" t="s">
        <v>50</v>
      </c>
      <c r="E25" s="36" t="s">
        <v>47</v>
      </c>
    </row>
    <row r="26" spans="1:5" ht="38.25">
      <c r="A26" s="39" t="s">
        <v>51</v>
      </c>
      <c r="E26" s="38" t="s">
        <v>68</v>
      </c>
    </row>
    <row r="27" spans="1:16" ht="12.75">
      <c r="A27" s="25" t="s">
        <v>45</v>
      </c>
      <c s="29" t="s">
        <v>69</v>
      </c>
      <c s="29" t="s">
        <v>70</v>
      </c>
      <c s="25" t="s">
        <v>47</v>
      </c>
      <c s="30" t="s">
        <v>71</v>
      </c>
      <c s="31" t="s">
        <v>61</v>
      </c>
      <c s="32">
        <v>1</v>
      </c>
      <c s="33">
        <v>0</v>
      </c>
      <c s="34">
        <f>ROUND(ROUND(H27,2)*ROUND(G27,3),2)</f>
      </c>
      <c r="O27">
        <f>(I27*21)/100</f>
      </c>
      <c t="s">
        <v>23</v>
      </c>
    </row>
    <row r="28" spans="1:5" ht="12.75">
      <c r="A28" s="35" t="s">
        <v>50</v>
      </c>
      <c r="E28" s="36" t="s">
        <v>47</v>
      </c>
    </row>
    <row r="29" spans="1:5" ht="38.25">
      <c r="A29" s="39" t="s">
        <v>51</v>
      </c>
      <c r="E29" s="38" t="s">
        <v>72</v>
      </c>
    </row>
    <row r="30" spans="1:16" ht="12.75">
      <c r="A30" s="25" t="s">
        <v>45</v>
      </c>
      <c s="29" t="s">
        <v>73</v>
      </c>
      <c s="29" t="s">
        <v>74</v>
      </c>
      <c s="25" t="s">
        <v>47</v>
      </c>
      <c s="30" t="s">
        <v>75</v>
      </c>
      <c s="31" t="s">
        <v>49</v>
      </c>
      <c s="32">
        <v>1</v>
      </c>
      <c s="33">
        <v>0</v>
      </c>
      <c s="34">
        <f>ROUND(ROUND(H30,2)*ROUND(G30,3),2)</f>
      </c>
      <c r="O30">
        <f>(I30*21)/100</f>
      </c>
      <c t="s">
        <v>23</v>
      </c>
    </row>
    <row r="31" spans="1:5" ht="12.75">
      <c r="A31" s="35" t="s">
        <v>50</v>
      </c>
      <c r="E31" s="36" t="s">
        <v>47</v>
      </c>
    </row>
    <row r="32" spans="1:5" ht="38.25">
      <c r="A32" s="39" t="s">
        <v>51</v>
      </c>
      <c r="E32" s="38" t="s">
        <v>76</v>
      </c>
    </row>
    <row r="33" spans="1:16" ht="12.75">
      <c r="A33" s="25" t="s">
        <v>45</v>
      </c>
      <c s="29" t="s">
        <v>40</v>
      </c>
      <c s="29" t="s">
        <v>77</v>
      </c>
      <c s="25" t="s">
        <v>78</v>
      </c>
      <c s="30" t="s">
        <v>79</v>
      </c>
      <c s="31" t="s">
        <v>49</v>
      </c>
      <c s="32">
        <v>1</v>
      </c>
      <c s="33">
        <v>0</v>
      </c>
      <c s="34">
        <f>ROUND(ROUND(H33,2)*ROUND(G33,3),2)</f>
      </c>
      <c r="O33">
        <f>(I33*21)/100</f>
      </c>
      <c t="s">
        <v>23</v>
      </c>
    </row>
    <row r="34" spans="1:5" ht="12.75">
      <c r="A34" s="35" t="s">
        <v>50</v>
      </c>
      <c r="E34" s="36" t="s">
        <v>47</v>
      </c>
    </row>
    <row r="35" spans="1:5" ht="25.5">
      <c r="A35" s="39" t="s">
        <v>51</v>
      </c>
      <c r="E35" s="38" t="s">
        <v>80</v>
      </c>
    </row>
    <row r="36" spans="1:16" ht="12.75">
      <c r="A36" s="25" t="s">
        <v>45</v>
      </c>
      <c s="29" t="s">
        <v>42</v>
      </c>
      <c s="29" t="s">
        <v>77</v>
      </c>
      <c s="25" t="s">
        <v>81</v>
      </c>
      <c s="30" t="s">
        <v>79</v>
      </c>
      <c s="31" t="s">
        <v>49</v>
      </c>
      <c s="32">
        <v>1</v>
      </c>
      <c s="33">
        <v>0</v>
      </c>
      <c s="34">
        <f>ROUND(ROUND(H36,2)*ROUND(G36,3),2)</f>
      </c>
      <c r="O36">
        <f>(I36*21)/100</f>
      </c>
      <c t="s">
        <v>23</v>
      </c>
    </row>
    <row r="37" spans="1:5" ht="12.75">
      <c r="A37" s="35" t="s">
        <v>50</v>
      </c>
      <c r="E37" s="36" t="s">
        <v>47</v>
      </c>
    </row>
    <row r="38" spans="1:5" ht="114.75">
      <c r="A38" s="39" t="s">
        <v>51</v>
      </c>
      <c r="E38" s="38" t="s">
        <v>82</v>
      </c>
    </row>
    <row r="39" spans="1:16" ht="12.75">
      <c r="A39" s="25" t="s">
        <v>45</v>
      </c>
      <c s="29" t="s">
        <v>83</v>
      </c>
      <c s="29" t="s">
        <v>77</v>
      </c>
      <c s="25" t="s">
        <v>84</v>
      </c>
      <c s="30" t="s">
        <v>79</v>
      </c>
      <c s="31" t="s">
        <v>49</v>
      </c>
      <c s="32">
        <v>1</v>
      </c>
      <c s="33">
        <v>0</v>
      </c>
      <c s="34">
        <f>ROUND(ROUND(H39,2)*ROUND(G39,3),2)</f>
      </c>
      <c r="O39">
        <f>(I39*21)/100</f>
      </c>
      <c t="s">
        <v>23</v>
      </c>
    </row>
    <row r="40" spans="1:5" ht="12.75">
      <c r="A40" s="35" t="s">
        <v>50</v>
      </c>
      <c r="E40" s="36" t="s">
        <v>47</v>
      </c>
    </row>
    <row r="41" spans="1:5" ht="38.25">
      <c r="A41" s="39" t="s">
        <v>51</v>
      </c>
      <c r="E41" s="38" t="s">
        <v>85</v>
      </c>
    </row>
    <row r="42" spans="1:16" ht="12.75">
      <c r="A42" s="25" t="s">
        <v>45</v>
      </c>
      <c s="29" t="s">
        <v>86</v>
      </c>
      <c s="29" t="s">
        <v>87</v>
      </c>
      <c s="25" t="s">
        <v>47</v>
      </c>
      <c s="30" t="s">
        <v>88</v>
      </c>
      <c s="31" t="s">
        <v>49</v>
      </c>
      <c s="32">
        <v>2</v>
      </c>
      <c s="33">
        <v>0</v>
      </c>
      <c s="34">
        <f>ROUND(ROUND(H42,2)*ROUND(G42,3),2)</f>
      </c>
      <c r="O42">
        <f>(I42*21)/100</f>
      </c>
      <c t="s">
        <v>23</v>
      </c>
    </row>
    <row r="43" spans="1:5" ht="12.75">
      <c r="A43" s="35" t="s">
        <v>50</v>
      </c>
      <c r="E43" s="36" t="s">
        <v>47</v>
      </c>
    </row>
    <row r="44" spans="1:5" ht="12.75">
      <c r="A44" s="39" t="s">
        <v>51</v>
      </c>
      <c r="E44" s="38" t="s">
        <v>89</v>
      </c>
    </row>
    <row r="45" spans="1:16" ht="12.75">
      <c r="A45" s="25" t="s">
        <v>45</v>
      </c>
      <c s="29" t="s">
        <v>90</v>
      </c>
      <c s="29" t="s">
        <v>91</v>
      </c>
      <c s="25" t="s">
        <v>47</v>
      </c>
      <c s="30" t="s">
        <v>88</v>
      </c>
      <c s="31" t="s">
        <v>92</v>
      </c>
      <c s="32">
        <v>1</v>
      </c>
      <c s="33">
        <v>0</v>
      </c>
      <c s="34">
        <f>ROUND(ROUND(H45,2)*ROUND(G45,3),2)</f>
      </c>
      <c r="O45">
        <f>(I45*21)/100</f>
      </c>
      <c t="s">
        <v>23</v>
      </c>
    </row>
    <row r="46" spans="1:5" ht="12.75">
      <c r="A46" s="35" t="s">
        <v>50</v>
      </c>
      <c r="E46" s="36" t="s">
        <v>47</v>
      </c>
    </row>
    <row r="47" spans="1:5" ht="63.75">
      <c r="A47" s="39" t="s">
        <v>51</v>
      </c>
      <c r="E47" s="38" t="s">
        <v>93</v>
      </c>
    </row>
    <row r="48" spans="1:16" ht="12.75">
      <c r="A48" s="25" t="s">
        <v>45</v>
      </c>
      <c s="29" t="s">
        <v>94</v>
      </c>
      <c s="29" t="s">
        <v>95</v>
      </c>
      <c s="25" t="s">
        <v>47</v>
      </c>
      <c s="30" t="s">
        <v>96</v>
      </c>
      <c s="31" t="s">
        <v>49</v>
      </c>
      <c s="32">
        <v>1</v>
      </c>
      <c s="33">
        <v>0</v>
      </c>
      <c s="34">
        <f>ROUND(ROUND(H48,2)*ROUND(G48,3),2)</f>
      </c>
      <c r="O48">
        <f>(I48*21)/100</f>
      </c>
      <c t="s">
        <v>23</v>
      </c>
    </row>
    <row r="49" spans="1:5" ht="12.75">
      <c r="A49" s="35" t="s">
        <v>50</v>
      </c>
      <c r="E49" s="36" t="s">
        <v>47</v>
      </c>
    </row>
    <row r="50" spans="1:5" ht="140.25">
      <c r="A50" s="37" t="s">
        <v>51</v>
      </c>
      <c r="E50" s="38" t="s">
        <v>97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0+O8+O18+O91+O116+O120+O139+O179+O183+O208</f>
      </c>
      <c t="s">
        <v>22</v>
      </c>
    </row>
    <row r="3" spans="1:16" ht="15" customHeight="1">
      <c r="A3" t="s">
        <v>12</v>
      </c>
      <c s="12" t="s">
        <v>14</v>
      </c>
      <c s="13" t="s">
        <v>15</v>
      </c>
      <c s="1"/>
      <c s="14" t="s">
        <v>16</v>
      </c>
      <c s="1"/>
      <c s="9"/>
      <c s="8" t="s">
        <v>98</v>
      </c>
      <c s="40">
        <f>0+I8+I18+I91+I116+I120+I139+I179+I183+I208</f>
      </c>
      <c r="O3" t="s">
        <v>19</v>
      </c>
      <c t="s">
        <v>23</v>
      </c>
    </row>
    <row r="4" spans="1:16" ht="15" customHeight="1">
      <c r="A4" t="s">
        <v>17</v>
      </c>
      <c s="16" t="s">
        <v>18</v>
      </c>
      <c s="17" t="s">
        <v>98</v>
      </c>
      <c s="6"/>
      <c s="18" t="s">
        <v>99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100</v>
      </c>
      <c s="25" t="s">
        <v>47</v>
      </c>
      <c s="30" t="s">
        <v>101</v>
      </c>
      <c s="31" t="s">
        <v>102</v>
      </c>
      <c s="32">
        <v>3302.092</v>
      </c>
      <c s="33">
        <v>0</v>
      </c>
      <c s="34">
        <f>ROUND(ROUND(H9,2)*ROUND(G9,3),2)</f>
      </c>
      <c r="O9">
        <f>(I9*21)/100</f>
      </c>
      <c t="s">
        <v>23</v>
      </c>
    </row>
    <row r="10" spans="1:5" ht="12.75">
      <c r="A10" s="35" t="s">
        <v>50</v>
      </c>
      <c r="E10" s="36" t="s">
        <v>47</v>
      </c>
    </row>
    <row r="11" spans="1:5" ht="204">
      <c r="A11" s="39" t="s">
        <v>51</v>
      </c>
      <c r="E11" s="38" t="s">
        <v>103</v>
      </c>
    </row>
    <row r="12" spans="1:16" ht="12.75">
      <c r="A12" s="25" t="s">
        <v>45</v>
      </c>
      <c s="29" t="s">
        <v>23</v>
      </c>
      <c s="29" t="s">
        <v>104</v>
      </c>
      <c s="25" t="s">
        <v>47</v>
      </c>
      <c s="30" t="s">
        <v>105</v>
      </c>
      <c s="31" t="s">
        <v>102</v>
      </c>
      <c s="32">
        <v>80.5</v>
      </c>
      <c s="33">
        <v>0</v>
      </c>
      <c s="34">
        <f>ROUND(ROUND(H12,2)*ROUND(G12,3),2)</f>
      </c>
      <c r="O12">
        <f>(I12*21)/100</f>
      </c>
      <c t="s">
        <v>23</v>
      </c>
    </row>
    <row r="13" spans="1:5" ht="12.75">
      <c r="A13" s="35" t="s">
        <v>50</v>
      </c>
      <c r="E13" s="36" t="s">
        <v>47</v>
      </c>
    </row>
    <row r="14" spans="1:5" ht="76.5">
      <c r="A14" s="39" t="s">
        <v>51</v>
      </c>
      <c r="E14" s="38" t="s">
        <v>106</v>
      </c>
    </row>
    <row r="15" spans="1:16" ht="12.75">
      <c r="A15" s="25" t="s">
        <v>45</v>
      </c>
      <c s="29" t="s">
        <v>22</v>
      </c>
      <c s="29" t="s">
        <v>107</v>
      </c>
      <c s="25" t="s">
        <v>47</v>
      </c>
      <c s="30" t="s">
        <v>108</v>
      </c>
      <c s="31" t="s">
        <v>102</v>
      </c>
      <c s="32">
        <v>462.905</v>
      </c>
      <c s="33">
        <v>0</v>
      </c>
      <c s="34">
        <f>ROUND(ROUND(H15,2)*ROUND(G15,3),2)</f>
      </c>
      <c r="O15">
        <f>(I15*21)/100</f>
      </c>
      <c t="s">
        <v>23</v>
      </c>
    </row>
    <row r="16" spans="1:5" ht="12.75">
      <c r="A16" s="35" t="s">
        <v>50</v>
      </c>
      <c r="E16" s="36" t="s">
        <v>47</v>
      </c>
    </row>
    <row r="17" spans="1:5" ht="63.75">
      <c r="A17" s="37" t="s">
        <v>51</v>
      </c>
      <c r="E17" s="38" t="s">
        <v>109</v>
      </c>
    </row>
    <row r="18" spans="1:18" ht="12.75" customHeight="1">
      <c r="A18" s="6" t="s">
        <v>43</v>
      </c>
      <c s="6"/>
      <c s="42" t="s">
        <v>29</v>
      </c>
      <c s="6"/>
      <c s="27" t="s">
        <v>110</v>
      </c>
      <c s="6"/>
      <c s="6"/>
      <c s="6"/>
      <c s="43">
        <f>0+Q18</f>
      </c>
      <c r="O18">
        <f>0+R18</f>
      </c>
      <c r="Q18">
        <f>0+I19+I22+I25+I28+I31+I34+I37+I40+I43+I46+I49+I52+I55+I58+I61+I64+I67+I70+I73+I76+I79+I82+I85+I88</f>
      </c>
      <c>
        <f>0+O19+O22+O25+O28+O31+O34+O37+O40+O43+O46+O49+O52+O55+O58+O61+O64+O67+O70+O73+O76+O79+O82+O85+O88</f>
      </c>
    </row>
    <row r="19" spans="1:16" ht="25.5">
      <c r="A19" s="25" t="s">
        <v>45</v>
      </c>
      <c s="29" t="s">
        <v>33</v>
      </c>
      <c s="29" t="s">
        <v>111</v>
      </c>
      <c s="25" t="s">
        <v>78</v>
      </c>
      <c s="30" t="s">
        <v>112</v>
      </c>
      <c s="31" t="s">
        <v>113</v>
      </c>
      <c s="32">
        <v>79.39</v>
      </c>
      <c s="33">
        <v>0</v>
      </c>
      <c s="34">
        <f>ROUND(ROUND(H19,2)*ROUND(G19,3),2)</f>
      </c>
      <c r="O19">
        <f>(I19*21)/100</f>
      </c>
      <c t="s">
        <v>23</v>
      </c>
    </row>
    <row r="20" spans="1:5" ht="12.75">
      <c r="A20" s="35" t="s">
        <v>50</v>
      </c>
      <c r="E20" s="36" t="s">
        <v>47</v>
      </c>
    </row>
    <row r="21" spans="1:5" ht="140.25">
      <c r="A21" s="39" t="s">
        <v>51</v>
      </c>
      <c r="E21" s="38" t="s">
        <v>114</v>
      </c>
    </row>
    <row r="22" spans="1:16" ht="25.5">
      <c r="A22" s="25" t="s">
        <v>45</v>
      </c>
      <c s="29" t="s">
        <v>35</v>
      </c>
      <c s="29" t="s">
        <v>111</v>
      </c>
      <c s="25" t="s">
        <v>81</v>
      </c>
      <c s="30" t="s">
        <v>112</v>
      </c>
      <c s="31" t="s">
        <v>113</v>
      </c>
      <c s="32">
        <v>10.08</v>
      </c>
      <c s="33">
        <v>0</v>
      </c>
      <c s="34">
        <f>ROUND(ROUND(H22,2)*ROUND(G22,3),2)</f>
      </c>
      <c r="O22">
        <f>(I22*21)/100</f>
      </c>
      <c t="s">
        <v>23</v>
      </c>
    </row>
    <row r="23" spans="1:5" ht="12.75">
      <c r="A23" s="35" t="s">
        <v>50</v>
      </c>
      <c r="E23" s="36" t="s">
        <v>47</v>
      </c>
    </row>
    <row r="24" spans="1:5" ht="51">
      <c r="A24" s="39" t="s">
        <v>51</v>
      </c>
      <c r="E24" s="38" t="s">
        <v>115</v>
      </c>
    </row>
    <row r="25" spans="1:16" ht="12.75">
      <c r="A25" s="25" t="s">
        <v>45</v>
      </c>
      <c s="29" t="s">
        <v>37</v>
      </c>
      <c s="29" t="s">
        <v>116</v>
      </c>
      <c s="25" t="s">
        <v>78</v>
      </c>
      <c s="30" t="s">
        <v>117</v>
      </c>
      <c s="31" t="s">
        <v>113</v>
      </c>
      <c s="32">
        <v>49.693</v>
      </c>
      <c s="33">
        <v>0</v>
      </c>
      <c s="34">
        <f>ROUND(ROUND(H25,2)*ROUND(G25,3),2)</f>
      </c>
      <c r="O25">
        <f>(I25*21)/100</f>
      </c>
      <c t="s">
        <v>23</v>
      </c>
    </row>
    <row r="26" spans="1:5" ht="12.75">
      <c r="A26" s="35" t="s">
        <v>50</v>
      </c>
      <c r="E26" s="36" t="s">
        <v>47</v>
      </c>
    </row>
    <row r="27" spans="1:5" ht="153">
      <c r="A27" s="39" t="s">
        <v>51</v>
      </c>
      <c r="E27" s="38" t="s">
        <v>118</v>
      </c>
    </row>
    <row r="28" spans="1:16" ht="12.75">
      <c r="A28" s="25" t="s">
        <v>45</v>
      </c>
      <c s="29" t="s">
        <v>69</v>
      </c>
      <c s="29" t="s">
        <v>116</v>
      </c>
      <c s="25" t="s">
        <v>81</v>
      </c>
      <c s="30" t="s">
        <v>117</v>
      </c>
      <c s="31" t="s">
        <v>113</v>
      </c>
      <c s="32">
        <v>143.184</v>
      </c>
      <c s="33">
        <v>0</v>
      </c>
      <c s="34">
        <f>ROUND(ROUND(H28,2)*ROUND(G28,3),2)</f>
      </c>
      <c r="O28">
        <f>(I28*21)/100</f>
      </c>
      <c t="s">
        <v>23</v>
      </c>
    </row>
    <row r="29" spans="1:5" ht="12.75">
      <c r="A29" s="35" t="s">
        <v>50</v>
      </c>
      <c r="E29" s="36" t="s">
        <v>47</v>
      </c>
    </row>
    <row r="30" spans="1:5" ht="89.25">
      <c r="A30" s="39" t="s">
        <v>51</v>
      </c>
      <c r="E30" s="38" t="s">
        <v>119</v>
      </c>
    </row>
    <row r="31" spans="1:16" ht="12.75">
      <c r="A31" s="25" t="s">
        <v>45</v>
      </c>
      <c s="29" t="s">
        <v>73</v>
      </c>
      <c s="29" t="s">
        <v>120</v>
      </c>
      <c s="25" t="s">
        <v>47</v>
      </c>
      <c s="30" t="s">
        <v>121</v>
      </c>
      <c s="31" t="s">
        <v>122</v>
      </c>
      <c s="32">
        <v>150</v>
      </c>
      <c s="33">
        <v>0</v>
      </c>
      <c s="34">
        <f>ROUND(ROUND(H31,2)*ROUND(G31,3),2)</f>
      </c>
      <c r="O31">
        <f>(I31*21)/100</f>
      </c>
      <c t="s">
        <v>23</v>
      </c>
    </row>
    <row r="32" spans="1:5" ht="12.75">
      <c r="A32" s="35" t="s">
        <v>50</v>
      </c>
      <c r="E32" s="36" t="s">
        <v>47</v>
      </c>
    </row>
    <row r="33" spans="1:5" ht="25.5">
      <c r="A33" s="39" t="s">
        <v>51</v>
      </c>
      <c r="E33" s="38" t="s">
        <v>123</v>
      </c>
    </row>
    <row r="34" spans="1:16" ht="12.75">
      <c r="A34" s="25" t="s">
        <v>45</v>
      </c>
      <c s="29" t="s">
        <v>40</v>
      </c>
      <c s="29" t="s">
        <v>124</v>
      </c>
      <c s="25" t="s">
        <v>47</v>
      </c>
      <c s="30" t="s">
        <v>125</v>
      </c>
      <c s="31" t="s">
        <v>113</v>
      </c>
      <c s="32">
        <v>569.974</v>
      </c>
      <c s="33">
        <v>0</v>
      </c>
      <c s="34">
        <f>ROUND(ROUND(H34,2)*ROUND(G34,3),2)</f>
      </c>
      <c r="O34">
        <f>(I34*21)/100</f>
      </c>
      <c t="s">
        <v>23</v>
      </c>
    </row>
    <row r="35" spans="1:5" ht="12.75">
      <c r="A35" s="35" t="s">
        <v>50</v>
      </c>
      <c r="E35" s="36" t="s">
        <v>47</v>
      </c>
    </row>
    <row r="36" spans="1:5" ht="127.5">
      <c r="A36" s="39" t="s">
        <v>51</v>
      </c>
      <c r="E36" s="38" t="s">
        <v>126</v>
      </c>
    </row>
    <row r="37" spans="1:16" ht="12.75">
      <c r="A37" s="25" t="s">
        <v>45</v>
      </c>
      <c s="29" t="s">
        <v>42</v>
      </c>
      <c s="29" t="s">
        <v>127</v>
      </c>
      <c s="25" t="s">
        <v>47</v>
      </c>
      <c s="30" t="s">
        <v>128</v>
      </c>
      <c s="31" t="s">
        <v>113</v>
      </c>
      <c s="32">
        <v>64.454</v>
      </c>
      <c s="33">
        <v>0</v>
      </c>
      <c s="34">
        <f>ROUND(ROUND(H37,2)*ROUND(G37,3),2)</f>
      </c>
      <c r="O37">
        <f>(I37*21)/100</f>
      </c>
      <c t="s">
        <v>23</v>
      </c>
    </row>
    <row r="38" spans="1:5" ht="12.75">
      <c r="A38" s="35" t="s">
        <v>50</v>
      </c>
      <c r="E38" s="36" t="s">
        <v>47</v>
      </c>
    </row>
    <row r="39" spans="1:5" ht="229.5">
      <c r="A39" s="39" t="s">
        <v>51</v>
      </c>
      <c r="E39" s="38" t="s">
        <v>129</v>
      </c>
    </row>
    <row r="40" spans="1:16" ht="12.75">
      <c r="A40" s="25" t="s">
        <v>45</v>
      </c>
      <c s="29" t="s">
        <v>83</v>
      </c>
      <c s="29" t="s">
        <v>130</v>
      </c>
      <c s="25" t="s">
        <v>47</v>
      </c>
      <c s="30" t="s">
        <v>131</v>
      </c>
      <c s="31" t="s">
        <v>113</v>
      </c>
      <c s="32">
        <v>270.75</v>
      </c>
      <c s="33">
        <v>0</v>
      </c>
      <c s="34">
        <f>ROUND(ROUND(H40,2)*ROUND(G40,3),2)</f>
      </c>
      <c r="O40">
        <f>(I40*21)/100</f>
      </c>
      <c t="s">
        <v>23</v>
      </c>
    </row>
    <row r="41" spans="1:5" ht="12.75">
      <c r="A41" s="35" t="s">
        <v>50</v>
      </c>
      <c r="E41" s="36" t="s">
        <v>47</v>
      </c>
    </row>
    <row r="42" spans="1:5" ht="51">
      <c r="A42" s="39" t="s">
        <v>51</v>
      </c>
      <c r="E42" s="38" t="s">
        <v>132</v>
      </c>
    </row>
    <row r="43" spans="1:16" ht="12.75">
      <c r="A43" s="25" t="s">
        <v>45</v>
      </c>
      <c s="29" t="s">
        <v>86</v>
      </c>
      <c s="29" t="s">
        <v>133</v>
      </c>
      <c s="25" t="s">
        <v>47</v>
      </c>
      <c s="30" t="s">
        <v>134</v>
      </c>
      <c s="31" t="s">
        <v>113</v>
      </c>
      <c s="32">
        <v>57.44</v>
      </c>
      <c s="33">
        <v>0</v>
      </c>
      <c s="34">
        <f>ROUND(ROUND(H43,2)*ROUND(G43,3),2)</f>
      </c>
      <c r="O43">
        <f>(I43*21)/100</f>
      </c>
      <c t="s">
        <v>23</v>
      </c>
    </row>
    <row r="44" spans="1:5" ht="12.75">
      <c r="A44" s="35" t="s">
        <v>50</v>
      </c>
      <c r="E44" s="36" t="s">
        <v>47</v>
      </c>
    </row>
    <row r="45" spans="1:5" ht="38.25">
      <c r="A45" s="39" t="s">
        <v>51</v>
      </c>
      <c r="E45" s="38" t="s">
        <v>135</v>
      </c>
    </row>
    <row r="46" spans="1:16" ht="12.75">
      <c r="A46" s="25" t="s">
        <v>45</v>
      </c>
      <c s="29" t="s">
        <v>90</v>
      </c>
      <c s="29" t="s">
        <v>136</v>
      </c>
      <c s="25" t="s">
        <v>47</v>
      </c>
      <c s="30" t="s">
        <v>137</v>
      </c>
      <c s="31" t="s">
        <v>138</v>
      </c>
      <c s="32">
        <v>558.5</v>
      </c>
      <c s="33">
        <v>0</v>
      </c>
      <c s="34">
        <f>ROUND(ROUND(H46,2)*ROUND(G46,3),2)</f>
      </c>
      <c r="O46">
        <f>(I46*21)/100</f>
      </c>
      <c t="s">
        <v>23</v>
      </c>
    </row>
    <row r="47" spans="1:5" ht="12.75">
      <c r="A47" s="35" t="s">
        <v>50</v>
      </c>
      <c r="E47" s="36" t="s">
        <v>47</v>
      </c>
    </row>
    <row r="48" spans="1:5" ht="63.75">
      <c r="A48" s="39" t="s">
        <v>51</v>
      </c>
      <c r="E48" s="38" t="s">
        <v>139</v>
      </c>
    </row>
    <row r="49" spans="1:16" ht="12.75">
      <c r="A49" s="25" t="s">
        <v>45</v>
      </c>
      <c s="29" t="s">
        <v>94</v>
      </c>
      <c s="29" t="s">
        <v>140</v>
      </c>
      <c s="25" t="s">
        <v>78</v>
      </c>
      <c s="30" t="s">
        <v>141</v>
      </c>
      <c s="31" t="s">
        <v>113</v>
      </c>
      <c s="32">
        <v>67.8</v>
      </c>
      <c s="33">
        <v>0</v>
      </c>
      <c s="34">
        <f>ROUND(ROUND(H49,2)*ROUND(G49,3),2)</f>
      </c>
      <c r="O49">
        <f>(I49*21)/100</f>
      </c>
      <c t="s">
        <v>23</v>
      </c>
    </row>
    <row r="50" spans="1:5" ht="12.75">
      <c r="A50" s="35" t="s">
        <v>50</v>
      </c>
      <c r="E50" s="36" t="s">
        <v>47</v>
      </c>
    </row>
    <row r="51" spans="1:5" ht="38.25">
      <c r="A51" s="39" t="s">
        <v>51</v>
      </c>
      <c r="E51" s="38" t="s">
        <v>142</v>
      </c>
    </row>
    <row r="52" spans="1:16" ht="12.75">
      <c r="A52" s="25" t="s">
        <v>45</v>
      </c>
      <c s="29" t="s">
        <v>143</v>
      </c>
      <c s="29" t="s">
        <v>140</v>
      </c>
      <c s="25" t="s">
        <v>81</v>
      </c>
      <c s="30" t="s">
        <v>141</v>
      </c>
      <c s="31" t="s">
        <v>113</v>
      </c>
      <c s="32">
        <v>40.5</v>
      </c>
      <c s="33">
        <v>0</v>
      </c>
      <c s="34">
        <f>ROUND(ROUND(H52,2)*ROUND(G52,3),2)</f>
      </c>
      <c r="O52">
        <f>(I52*21)/100</f>
      </c>
      <c t="s">
        <v>23</v>
      </c>
    </row>
    <row r="53" spans="1:5" ht="12.75">
      <c r="A53" s="35" t="s">
        <v>50</v>
      </c>
      <c r="E53" s="36" t="s">
        <v>47</v>
      </c>
    </row>
    <row r="54" spans="1:5" ht="38.25">
      <c r="A54" s="39" t="s">
        <v>51</v>
      </c>
      <c r="E54" s="38" t="s">
        <v>144</v>
      </c>
    </row>
    <row r="55" spans="1:16" ht="12.75">
      <c r="A55" s="25" t="s">
        <v>45</v>
      </c>
      <c s="29" t="s">
        <v>145</v>
      </c>
      <c s="29" t="s">
        <v>146</v>
      </c>
      <c s="25" t="s">
        <v>47</v>
      </c>
      <c s="30" t="s">
        <v>147</v>
      </c>
      <c s="31" t="s">
        <v>122</v>
      </c>
      <c s="32">
        <v>30</v>
      </c>
      <c s="33">
        <v>0</v>
      </c>
      <c s="34">
        <f>ROUND(ROUND(H55,2)*ROUND(G55,3),2)</f>
      </c>
      <c r="O55">
        <f>(I55*21)/100</f>
      </c>
      <c t="s">
        <v>23</v>
      </c>
    </row>
    <row r="56" spans="1:5" ht="12.75">
      <c r="A56" s="35" t="s">
        <v>50</v>
      </c>
      <c r="E56" s="36" t="s">
        <v>47</v>
      </c>
    </row>
    <row r="57" spans="1:5" ht="25.5">
      <c r="A57" s="39" t="s">
        <v>51</v>
      </c>
      <c r="E57" s="38" t="s">
        <v>148</v>
      </c>
    </row>
    <row r="58" spans="1:16" ht="12.75">
      <c r="A58" s="25" t="s">
        <v>45</v>
      </c>
      <c s="29" t="s">
        <v>149</v>
      </c>
      <c s="29" t="s">
        <v>150</v>
      </c>
      <c s="25" t="s">
        <v>78</v>
      </c>
      <c s="30" t="s">
        <v>151</v>
      </c>
      <c s="31" t="s">
        <v>113</v>
      </c>
      <c s="32">
        <v>999.104</v>
      </c>
      <c s="33">
        <v>0</v>
      </c>
      <c s="34">
        <f>ROUND(ROUND(H58,2)*ROUND(G58,3),2)</f>
      </c>
      <c r="O58">
        <f>(I58*21)/100</f>
      </c>
      <c t="s">
        <v>23</v>
      </c>
    </row>
    <row r="59" spans="1:5" ht="12.75">
      <c r="A59" s="35" t="s">
        <v>50</v>
      </c>
      <c r="E59" s="36" t="s">
        <v>47</v>
      </c>
    </row>
    <row r="60" spans="1:5" ht="267.75">
      <c r="A60" s="39" t="s">
        <v>51</v>
      </c>
      <c r="E60" s="38" t="s">
        <v>152</v>
      </c>
    </row>
    <row r="61" spans="1:16" ht="12.75">
      <c r="A61" s="25" t="s">
        <v>45</v>
      </c>
      <c s="29" t="s">
        <v>153</v>
      </c>
      <c s="29" t="s">
        <v>150</v>
      </c>
      <c s="25" t="s">
        <v>81</v>
      </c>
      <c s="30" t="s">
        <v>151</v>
      </c>
      <c s="31" t="s">
        <v>113</v>
      </c>
      <c s="32">
        <v>115.2</v>
      </c>
      <c s="33">
        <v>0</v>
      </c>
      <c s="34">
        <f>ROUND(ROUND(H61,2)*ROUND(G61,3),2)</f>
      </c>
      <c r="O61">
        <f>(I61*21)/100</f>
      </c>
      <c t="s">
        <v>23</v>
      </c>
    </row>
    <row r="62" spans="1:5" ht="12.75">
      <c r="A62" s="35" t="s">
        <v>50</v>
      </c>
      <c r="E62" s="36" t="s">
        <v>47</v>
      </c>
    </row>
    <row r="63" spans="1:5" ht="76.5">
      <c r="A63" s="39" t="s">
        <v>51</v>
      </c>
      <c r="E63" s="38" t="s">
        <v>154</v>
      </c>
    </row>
    <row r="64" spans="1:16" ht="12.75">
      <c r="A64" s="25" t="s">
        <v>45</v>
      </c>
      <c s="29" t="s">
        <v>155</v>
      </c>
      <c s="29" t="s">
        <v>150</v>
      </c>
      <c s="25" t="s">
        <v>84</v>
      </c>
      <c s="30" t="s">
        <v>151</v>
      </c>
      <c s="31" t="s">
        <v>113</v>
      </c>
      <c s="32">
        <v>2.358</v>
      </c>
      <c s="33">
        <v>0</v>
      </c>
      <c s="34">
        <f>ROUND(ROUND(H64,2)*ROUND(G64,3),2)</f>
      </c>
      <c r="O64">
        <f>(I64*21)/100</f>
      </c>
      <c t="s">
        <v>23</v>
      </c>
    </row>
    <row r="65" spans="1:5" ht="12.75">
      <c r="A65" s="35" t="s">
        <v>50</v>
      </c>
      <c r="E65" s="36" t="s">
        <v>47</v>
      </c>
    </row>
    <row r="66" spans="1:5" ht="63.75">
      <c r="A66" s="39" t="s">
        <v>51</v>
      </c>
      <c r="E66" s="38" t="s">
        <v>156</v>
      </c>
    </row>
    <row r="67" spans="1:16" ht="12.75">
      <c r="A67" s="25" t="s">
        <v>45</v>
      </c>
      <c s="29" t="s">
        <v>157</v>
      </c>
      <c s="29" t="s">
        <v>158</v>
      </c>
      <c s="25" t="s">
        <v>47</v>
      </c>
      <c s="30" t="s">
        <v>159</v>
      </c>
      <c s="31" t="s">
        <v>113</v>
      </c>
      <c s="32">
        <v>1619.016</v>
      </c>
      <c s="33">
        <v>0</v>
      </c>
      <c s="34">
        <f>ROUND(ROUND(H67,2)*ROUND(G67,3),2)</f>
      </c>
      <c r="O67">
        <f>(I67*21)/100</f>
      </c>
      <c t="s">
        <v>23</v>
      </c>
    </row>
    <row r="68" spans="1:5" ht="12.75">
      <c r="A68" s="35" t="s">
        <v>50</v>
      </c>
      <c r="E68" s="36" t="s">
        <v>47</v>
      </c>
    </row>
    <row r="69" spans="1:5" ht="127.5">
      <c r="A69" s="39" t="s">
        <v>51</v>
      </c>
      <c r="E69" s="38" t="s">
        <v>160</v>
      </c>
    </row>
    <row r="70" spans="1:16" ht="12.75">
      <c r="A70" s="25" t="s">
        <v>45</v>
      </c>
      <c s="29" t="s">
        <v>161</v>
      </c>
      <c s="29" t="s">
        <v>162</v>
      </c>
      <c s="25" t="s">
        <v>47</v>
      </c>
      <c s="30" t="s">
        <v>163</v>
      </c>
      <c s="31" t="s">
        <v>113</v>
      </c>
      <c s="32">
        <v>335.4</v>
      </c>
      <c s="33">
        <v>0</v>
      </c>
      <c s="34">
        <f>ROUND(ROUND(H70,2)*ROUND(G70,3),2)</f>
      </c>
      <c r="O70">
        <f>(I70*21)/100</f>
      </c>
      <c t="s">
        <v>23</v>
      </c>
    </row>
    <row r="71" spans="1:5" ht="12.75">
      <c r="A71" s="35" t="s">
        <v>50</v>
      </c>
      <c r="E71" s="36" t="s">
        <v>47</v>
      </c>
    </row>
    <row r="72" spans="1:5" ht="38.25">
      <c r="A72" s="39" t="s">
        <v>51</v>
      </c>
      <c r="E72" s="38" t="s">
        <v>164</v>
      </c>
    </row>
    <row r="73" spans="1:16" ht="12.75">
      <c r="A73" s="25" t="s">
        <v>45</v>
      </c>
      <c s="29" t="s">
        <v>165</v>
      </c>
      <c s="29" t="s">
        <v>166</v>
      </c>
      <c s="25" t="s">
        <v>47</v>
      </c>
      <c s="30" t="s">
        <v>167</v>
      </c>
      <c s="31" t="s">
        <v>113</v>
      </c>
      <c s="32">
        <v>19.05</v>
      </c>
      <c s="33">
        <v>0</v>
      </c>
      <c s="34">
        <f>ROUND(ROUND(H73,2)*ROUND(G73,3),2)</f>
      </c>
      <c r="O73">
        <f>(I73*21)/100</f>
      </c>
      <c t="s">
        <v>23</v>
      </c>
    </row>
    <row r="74" spans="1:5" ht="12.75">
      <c r="A74" s="35" t="s">
        <v>50</v>
      </c>
      <c r="E74" s="36" t="s">
        <v>47</v>
      </c>
    </row>
    <row r="75" spans="1:5" ht="63.75">
      <c r="A75" s="39" t="s">
        <v>51</v>
      </c>
      <c r="E75" s="38" t="s">
        <v>168</v>
      </c>
    </row>
    <row r="76" spans="1:16" ht="12.75">
      <c r="A76" s="25" t="s">
        <v>45</v>
      </c>
      <c s="29" t="s">
        <v>169</v>
      </c>
      <c s="29" t="s">
        <v>170</v>
      </c>
      <c s="25" t="s">
        <v>47</v>
      </c>
      <c s="30" t="s">
        <v>171</v>
      </c>
      <c s="31" t="s">
        <v>113</v>
      </c>
      <c s="32">
        <v>305.258</v>
      </c>
      <c s="33">
        <v>0</v>
      </c>
      <c s="34">
        <f>ROUND(ROUND(H76,2)*ROUND(G76,3),2)</f>
      </c>
      <c r="O76">
        <f>(I76*21)/100</f>
      </c>
      <c t="s">
        <v>23</v>
      </c>
    </row>
    <row r="77" spans="1:5" ht="12.75">
      <c r="A77" s="35" t="s">
        <v>50</v>
      </c>
      <c r="E77" s="36" t="s">
        <v>47</v>
      </c>
    </row>
    <row r="78" spans="1:5" ht="178.5">
      <c r="A78" s="39" t="s">
        <v>51</v>
      </c>
      <c r="E78" s="38" t="s">
        <v>172</v>
      </c>
    </row>
    <row r="79" spans="1:16" ht="12.75">
      <c r="A79" s="25" t="s">
        <v>45</v>
      </c>
      <c s="29" t="s">
        <v>173</v>
      </c>
      <c s="29" t="s">
        <v>174</v>
      </c>
      <c s="25" t="s">
        <v>47</v>
      </c>
      <c s="30" t="s">
        <v>175</v>
      </c>
      <c s="31" t="s">
        <v>138</v>
      </c>
      <c s="32">
        <v>469.15</v>
      </c>
      <c s="33">
        <v>0</v>
      </c>
      <c s="34">
        <f>ROUND(ROUND(H79,2)*ROUND(G79,3),2)</f>
      </c>
      <c r="O79">
        <f>(I79*21)/100</f>
      </c>
      <c t="s">
        <v>23</v>
      </c>
    </row>
    <row r="80" spans="1:5" ht="12.75">
      <c r="A80" s="35" t="s">
        <v>50</v>
      </c>
      <c r="E80" s="36" t="s">
        <v>47</v>
      </c>
    </row>
    <row r="81" spans="1:5" ht="140.25">
      <c r="A81" s="39" t="s">
        <v>51</v>
      </c>
      <c r="E81" s="38" t="s">
        <v>176</v>
      </c>
    </row>
    <row r="82" spans="1:16" ht="12.75">
      <c r="A82" s="25" t="s">
        <v>45</v>
      </c>
      <c s="29" t="s">
        <v>177</v>
      </c>
      <c s="29" t="s">
        <v>178</v>
      </c>
      <c s="25" t="s">
        <v>47</v>
      </c>
      <c s="30" t="s">
        <v>179</v>
      </c>
      <c s="31" t="s">
        <v>113</v>
      </c>
      <c s="32">
        <v>38.39</v>
      </c>
      <c s="33">
        <v>0</v>
      </c>
      <c s="34">
        <f>ROUND(ROUND(H82,2)*ROUND(G82,3),2)</f>
      </c>
      <c r="O82">
        <f>(I82*21)/100</f>
      </c>
      <c t="s">
        <v>23</v>
      </c>
    </row>
    <row r="83" spans="1:5" ht="12.75">
      <c r="A83" s="35" t="s">
        <v>50</v>
      </c>
      <c r="E83" s="36" t="s">
        <v>47</v>
      </c>
    </row>
    <row r="84" spans="1:5" ht="140.25">
      <c r="A84" s="39" t="s">
        <v>51</v>
      </c>
      <c r="E84" s="38" t="s">
        <v>180</v>
      </c>
    </row>
    <row r="85" spans="1:16" ht="12.75">
      <c r="A85" s="25" t="s">
        <v>45</v>
      </c>
      <c s="29" t="s">
        <v>181</v>
      </c>
      <c s="29" t="s">
        <v>182</v>
      </c>
      <c s="25" t="s">
        <v>47</v>
      </c>
      <c s="30" t="s">
        <v>183</v>
      </c>
      <c s="31" t="s">
        <v>138</v>
      </c>
      <c s="32">
        <v>383.9</v>
      </c>
      <c s="33">
        <v>0</v>
      </c>
      <c s="34">
        <f>ROUND(ROUND(H85,2)*ROUND(G85,3),2)</f>
      </c>
      <c r="O85">
        <f>(I85*21)/100</f>
      </c>
      <c t="s">
        <v>23</v>
      </c>
    </row>
    <row r="86" spans="1:5" ht="12.75">
      <c r="A86" s="35" t="s">
        <v>50</v>
      </c>
      <c r="E86" s="36" t="s">
        <v>47</v>
      </c>
    </row>
    <row r="87" spans="1:5" ht="114.75">
      <c r="A87" s="39" t="s">
        <v>51</v>
      </c>
      <c r="E87" s="38" t="s">
        <v>184</v>
      </c>
    </row>
    <row r="88" spans="1:16" ht="12.75">
      <c r="A88" s="25" t="s">
        <v>45</v>
      </c>
      <c s="29" t="s">
        <v>185</v>
      </c>
      <c s="29" t="s">
        <v>186</v>
      </c>
      <c s="25" t="s">
        <v>47</v>
      </c>
      <c s="30" t="s">
        <v>187</v>
      </c>
      <c s="31" t="s">
        <v>138</v>
      </c>
      <c s="32">
        <v>383.9</v>
      </c>
      <c s="33">
        <v>0</v>
      </c>
      <c s="34">
        <f>ROUND(ROUND(H88,2)*ROUND(G88,3),2)</f>
      </c>
      <c r="O88">
        <f>(I88*21)/100</f>
      </c>
      <c t="s">
        <v>23</v>
      </c>
    </row>
    <row r="89" spans="1:5" ht="12.75">
      <c r="A89" s="35" t="s">
        <v>50</v>
      </c>
      <c r="E89" s="36" t="s">
        <v>47</v>
      </c>
    </row>
    <row r="90" spans="1:5" ht="114.75">
      <c r="A90" s="37" t="s">
        <v>51</v>
      </c>
      <c r="E90" s="38" t="s">
        <v>184</v>
      </c>
    </row>
    <row r="91" spans="1:18" ht="12.75" customHeight="1">
      <c r="A91" s="6" t="s">
        <v>43</v>
      </c>
      <c s="6"/>
      <c s="42" t="s">
        <v>23</v>
      </c>
      <c s="6"/>
      <c s="27" t="s">
        <v>188</v>
      </c>
      <c s="6"/>
      <c s="6"/>
      <c s="6"/>
      <c s="43">
        <f>0+Q91</f>
      </c>
      <c r="O91">
        <f>0+R91</f>
      </c>
      <c r="Q91">
        <f>0+I92+I95+I98+I101+I104+I107+I110+I113</f>
      </c>
      <c>
        <f>0+O92+O95+O98+O101+O104+O107+O110+O113</f>
      </c>
    </row>
    <row r="92" spans="1:16" ht="12.75">
      <c r="A92" s="25" t="s">
        <v>45</v>
      </c>
      <c s="29" t="s">
        <v>189</v>
      </c>
      <c s="29" t="s">
        <v>190</v>
      </c>
      <c s="25" t="s">
        <v>47</v>
      </c>
      <c s="30" t="s">
        <v>191</v>
      </c>
      <c s="31" t="s">
        <v>122</v>
      </c>
      <c s="32">
        <v>1716</v>
      </c>
      <c s="33">
        <v>0</v>
      </c>
      <c s="34">
        <f>ROUND(ROUND(H92,2)*ROUND(G92,3),2)</f>
      </c>
      <c r="O92">
        <f>(I92*21)/100</f>
      </c>
      <c t="s">
        <v>23</v>
      </c>
    </row>
    <row r="93" spans="1:5" ht="12.75">
      <c r="A93" s="35" t="s">
        <v>50</v>
      </c>
      <c r="E93" s="36" t="s">
        <v>47</v>
      </c>
    </row>
    <row r="94" spans="1:5" ht="140.25">
      <c r="A94" s="39" t="s">
        <v>51</v>
      </c>
      <c r="E94" s="38" t="s">
        <v>192</v>
      </c>
    </row>
    <row r="95" spans="1:16" ht="12.75">
      <c r="A95" s="25" t="s">
        <v>45</v>
      </c>
      <c s="29" t="s">
        <v>193</v>
      </c>
      <c s="29" t="s">
        <v>194</v>
      </c>
      <c s="25" t="s">
        <v>47</v>
      </c>
      <c s="30" t="s">
        <v>195</v>
      </c>
      <c s="31" t="s">
        <v>138</v>
      </c>
      <c s="32">
        <v>3432</v>
      </c>
      <c s="33">
        <v>0</v>
      </c>
      <c s="34">
        <f>ROUND(ROUND(H95,2)*ROUND(G95,3),2)</f>
      </c>
      <c r="O95">
        <f>(I95*21)/100</f>
      </c>
      <c t="s">
        <v>23</v>
      </c>
    </row>
    <row r="96" spans="1:5" ht="12.75">
      <c r="A96" s="35" t="s">
        <v>50</v>
      </c>
      <c r="E96" s="36" t="s">
        <v>47</v>
      </c>
    </row>
    <row r="97" spans="1:5" ht="140.25">
      <c r="A97" s="39" t="s">
        <v>51</v>
      </c>
      <c r="E97" s="38" t="s">
        <v>196</v>
      </c>
    </row>
    <row r="98" spans="1:16" ht="12.75">
      <c r="A98" s="25" t="s">
        <v>45</v>
      </c>
      <c s="29" t="s">
        <v>197</v>
      </c>
      <c s="29" t="s">
        <v>198</v>
      </c>
      <c s="25" t="s">
        <v>78</v>
      </c>
      <c s="30" t="s">
        <v>199</v>
      </c>
      <c s="31" t="s">
        <v>138</v>
      </c>
      <c s="32">
        <v>145.8</v>
      </c>
      <c s="33">
        <v>0</v>
      </c>
      <c s="34">
        <f>ROUND(ROUND(H98,2)*ROUND(G98,3),2)</f>
      </c>
      <c r="O98">
        <f>(I98*21)/100</f>
      </c>
      <c t="s">
        <v>23</v>
      </c>
    </row>
    <row r="99" spans="1:5" ht="12.75">
      <c r="A99" s="35" t="s">
        <v>50</v>
      </c>
      <c r="E99" s="36" t="s">
        <v>47</v>
      </c>
    </row>
    <row r="100" spans="1:5" ht="38.25">
      <c r="A100" s="39" t="s">
        <v>51</v>
      </c>
      <c r="E100" s="38" t="s">
        <v>200</v>
      </c>
    </row>
    <row r="101" spans="1:16" ht="12.75">
      <c r="A101" s="25" t="s">
        <v>45</v>
      </c>
      <c s="29" t="s">
        <v>201</v>
      </c>
      <c s="29" t="s">
        <v>198</v>
      </c>
      <c s="25" t="s">
        <v>81</v>
      </c>
      <c s="30" t="s">
        <v>199</v>
      </c>
      <c s="31" t="s">
        <v>138</v>
      </c>
      <c s="32">
        <v>145.8</v>
      </c>
      <c s="33">
        <v>0</v>
      </c>
      <c s="34">
        <f>ROUND(ROUND(H101,2)*ROUND(G101,3),2)</f>
      </c>
      <c r="O101">
        <f>(I101*21)/100</f>
      </c>
      <c t="s">
        <v>23</v>
      </c>
    </row>
    <row r="102" spans="1:5" ht="12.75">
      <c r="A102" s="35" t="s">
        <v>50</v>
      </c>
      <c r="E102" s="36" t="s">
        <v>47</v>
      </c>
    </row>
    <row r="103" spans="1:5" ht="38.25">
      <c r="A103" s="39" t="s">
        <v>51</v>
      </c>
      <c r="E103" s="38" t="s">
        <v>202</v>
      </c>
    </row>
    <row r="104" spans="1:16" ht="12.75">
      <c r="A104" s="25" t="s">
        <v>45</v>
      </c>
      <c s="29" t="s">
        <v>203</v>
      </c>
      <c s="29" t="s">
        <v>204</v>
      </c>
      <c s="25" t="s">
        <v>47</v>
      </c>
      <c s="30" t="s">
        <v>205</v>
      </c>
      <c s="31" t="s">
        <v>138</v>
      </c>
      <c s="32">
        <v>318.75</v>
      </c>
      <c s="33">
        <v>0</v>
      </c>
      <c s="34">
        <f>ROUND(ROUND(H104,2)*ROUND(G104,3),2)</f>
      </c>
      <c r="O104">
        <f>(I104*21)/100</f>
      </c>
      <c t="s">
        <v>23</v>
      </c>
    </row>
    <row r="105" spans="1:5" ht="12.75">
      <c r="A105" s="35" t="s">
        <v>50</v>
      </c>
      <c r="E105" s="36" t="s">
        <v>47</v>
      </c>
    </row>
    <row r="106" spans="1:5" ht="38.25">
      <c r="A106" s="39" t="s">
        <v>51</v>
      </c>
      <c r="E106" s="38" t="s">
        <v>206</v>
      </c>
    </row>
    <row r="107" spans="1:16" ht="12.75">
      <c r="A107" s="25" t="s">
        <v>45</v>
      </c>
      <c s="29" t="s">
        <v>207</v>
      </c>
      <c s="29" t="s">
        <v>208</v>
      </c>
      <c s="25" t="s">
        <v>47</v>
      </c>
      <c s="30" t="s">
        <v>209</v>
      </c>
      <c s="31" t="s">
        <v>138</v>
      </c>
      <c s="32">
        <v>1175.5</v>
      </c>
      <c s="33">
        <v>0</v>
      </c>
      <c s="34">
        <f>ROUND(ROUND(H107,2)*ROUND(G107,3),2)</f>
      </c>
      <c r="O107">
        <f>(I107*21)/100</f>
      </c>
      <c t="s">
        <v>23</v>
      </c>
    </row>
    <row r="108" spans="1:5" ht="12.75">
      <c r="A108" s="35" t="s">
        <v>50</v>
      </c>
      <c r="E108" s="36" t="s">
        <v>47</v>
      </c>
    </row>
    <row r="109" spans="1:5" ht="76.5">
      <c r="A109" s="39" t="s">
        <v>51</v>
      </c>
      <c r="E109" s="38" t="s">
        <v>210</v>
      </c>
    </row>
    <row r="110" spans="1:16" ht="12.75">
      <c r="A110" s="25" t="s">
        <v>45</v>
      </c>
      <c s="29" t="s">
        <v>211</v>
      </c>
      <c s="29" t="s">
        <v>212</v>
      </c>
      <c s="25" t="s">
        <v>78</v>
      </c>
      <c s="30" t="s">
        <v>213</v>
      </c>
      <c s="31" t="s">
        <v>138</v>
      </c>
      <c s="32">
        <v>342.9</v>
      </c>
      <c s="33">
        <v>0</v>
      </c>
      <c s="34">
        <f>ROUND(ROUND(H110,2)*ROUND(G110,3),2)</f>
      </c>
      <c r="O110">
        <f>(I110*21)/100</f>
      </c>
      <c t="s">
        <v>23</v>
      </c>
    </row>
    <row r="111" spans="1:5" ht="12.75">
      <c r="A111" s="35" t="s">
        <v>50</v>
      </c>
      <c r="E111" s="36" t="s">
        <v>47</v>
      </c>
    </row>
    <row r="112" spans="1:5" ht="51">
      <c r="A112" s="39" t="s">
        <v>51</v>
      </c>
      <c r="E112" s="38" t="s">
        <v>214</v>
      </c>
    </row>
    <row r="113" spans="1:16" ht="12.75">
      <c r="A113" s="25" t="s">
        <v>45</v>
      </c>
      <c s="29" t="s">
        <v>215</v>
      </c>
      <c s="29" t="s">
        <v>212</v>
      </c>
      <c s="25" t="s">
        <v>81</v>
      </c>
      <c s="30" t="s">
        <v>213</v>
      </c>
      <c s="31" t="s">
        <v>138</v>
      </c>
      <c s="32">
        <v>26</v>
      </c>
      <c s="33">
        <v>0</v>
      </c>
      <c s="34">
        <f>ROUND(ROUND(H113,2)*ROUND(G113,3),2)</f>
      </c>
      <c r="O113">
        <f>(I113*21)/100</f>
      </c>
      <c t="s">
        <v>23</v>
      </c>
    </row>
    <row r="114" spans="1:5" ht="12.75">
      <c r="A114" s="35" t="s">
        <v>50</v>
      </c>
      <c r="E114" s="36" t="s">
        <v>47</v>
      </c>
    </row>
    <row r="115" spans="1:5" ht="63.75">
      <c r="A115" s="37" t="s">
        <v>51</v>
      </c>
      <c r="E115" s="38" t="s">
        <v>216</v>
      </c>
    </row>
    <row r="116" spans="1:18" ht="12.75" customHeight="1">
      <c r="A116" s="6" t="s">
        <v>43</v>
      </c>
      <c s="6"/>
      <c s="42" t="s">
        <v>22</v>
      </c>
      <c s="6"/>
      <c s="27" t="s">
        <v>217</v>
      </c>
      <c s="6"/>
      <c s="6"/>
      <c s="6"/>
      <c s="43">
        <f>0+Q116</f>
      </c>
      <c r="O116">
        <f>0+R116</f>
      </c>
      <c r="Q116">
        <f>0+I117</f>
      </c>
      <c>
        <f>0+O117</f>
      </c>
    </row>
    <row r="117" spans="1:16" ht="38.25">
      <c r="A117" s="25" t="s">
        <v>45</v>
      </c>
      <c s="29" t="s">
        <v>218</v>
      </c>
      <c s="29" t="s">
        <v>219</v>
      </c>
      <c s="25" t="s">
        <v>47</v>
      </c>
      <c s="30" t="s">
        <v>220</v>
      </c>
      <c s="31" t="s">
        <v>113</v>
      </c>
      <c s="32">
        <v>26</v>
      </c>
      <c s="33">
        <v>0</v>
      </c>
      <c s="34">
        <f>ROUND(ROUND(H117,2)*ROUND(G117,3),2)</f>
      </c>
      <c r="O117">
        <f>(I117*21)/100</f>
      </c>
      <c t="s">
        <v>23</v>
      </c>
    </row>
    <row r="118" spans="1:5" ht="12.75">
      <c r="A118" s="35" t="s">
        <v>50</v>
      </c>
      <c r="E118" s="36" t="s">
        <v>47</v>
      </c>
    </row>
    <row r="119" spans="1:5" ht="51">
      <c r="A119" s="37" t="s">
        <v>51</v>
      </c>
      <c r="E119" s="38" t="s">
        <v>221</v>
      </c>
    </row>
    <row r="120" spans="1:18" ht="12.75" customHeight="1">
      <c r="A120" s="6" t="s">
        <v>43</v>
      </c>
      <c s="6"/>
      <c s="42" t="s">
        <v>33</v>
      </c>
      <c s="6"/>
      <c s="27" t="s">
        <v>222</v>
      </c>
      <c s="6"/>
      <c s="6"/>
      <c s="6"/>
      <c s="43">
        <f>0+Q120</f>
      </c>
      <c r="O120">
        <f>0+R120</f>
      </c>
      <c r="Q120">
        <f>0+I121+I124+I127+I130+I133+I136</f>
      </c>
      <c>
        <f>0+O121+O124+O127+O130+O133+O136</f>
      </c>
    </row>
    <row r="121" spans="1:16" ht="12.75">
      <c r="A121" s="25" t="s">
        <v>45</v>
      </c>
      <c s="29" t="s">
        <v>223</v>
      </c>
      <c s="29" t="s">
        <v>224</v>
      </c>
      <c s="25" t="s">
        <v>47</v>
      </c>
      <c s="30" t="s">
        <v>225</v>
      </c>
      <c s="31" t="s">
        <v>113</v>
      </c>
      <c s="32">
        <v>9.166</v>
      </c>
      <c s="33">
        <v>0</v>
      </c>
      <c s="34">
        <f>ROUND(ROUND(H121,2)*ROUND(G121,3),2)</f>
      </c>
      <c r="O121">
        <f>(I121*21)/100</f>
      </c>
      <c t="s">
        <v>23</v>
      </c>
    </row>
    <row r="122" spans="1:5" ht="12.75">
      <c r="A122" s="35" t="s">
        <v>50</v>
      </c>
      <c r="E122" s="36" t="s">
        <v>47</v>
      </c>
    </row>
    <row r="123" spans="1:5" ht="76.5">
      <c r="A123" s="39" t="s">
        <v>51</v>
      </c>
      <c r="E123" s="38" t="s">
        <v>226</v>
      </c>
    </row>
    <row r="124" spans="1:16" ht="12.75">
      <c r="A124" s="25" t="s">
        <v>45</v>
      </c>
      <c s="29" t="s">
        <v>227</v>
      </c>
      <c s="29" t="s">
        <v>228</v>
      </c>
      <c s="25" t="s">
        <v>78</v>
      </c>
      <c s="30" t="s">
        <v>229</v>
      </c>
      <c s="31" t="s">
        <v>113</v>
      </c>
      <c s="32">
        <v>5.4</v>
      </c>
      <c s="33">
        <v>0</v>
      </c>
      <c s="34">
        <f>ROUND(ROUND(H124,2)*ROUND(G124,3),2)</f>
      </c>
      <c r="O124">
        <f>(I124*21)/100</f>
      </c>
      <c t="s">
        <v>23</v>
      </c>
    </row>
    <row r="125" spans="1:5" ht="12.75">
      <c r="A125" s="35" t="s">
        <v>50</v>
      </c>
      <c r="E125" s="36" t="s">
        <v>47</v>
      </c>
    </row>
    <row r="126" spans="1:5" ht="51">
      <c r="A126" s="39" t="s">
        <v>51</v>
      </c>
      <c r="E126" s="38" t="s">
        <v>230</v>
      </c>
    </row>
    <row r="127" spans="1:16" ht="12.75">
      <c r="A127" s="25" t="s">
        <v>45</v>
      </c>
      <c s="29" t="s">
        <v>231</v>
      </c>
      <c s="29" t="s">
        <v>228</v>
      </c>
      <c s="25" t="s">
        <v>81</v>
      </c>
      <c s="30" t="s">
        <v>229</v>
      </c>
      <c s="31" t="s">
        <v>113</v>
      </c>
      <c s="32">
        <v>36.792</v>
      </c>
      <c s="33">
        <v>0</v>
      </c>
      <c s="34">
        <f>ROUND(ROUND(H127,2)*ROUND(G127,3),2)</f>
      </c>
      <c r="O127">
        <f>(I127*21)/100</f>
      </c>
      <c t="s">
        <v>23</v>
      </c>
    </row>
    <row r="128" spans="1:5" ht="12.75">
      <c r="A128" s="35" t="s">
        <v>50</v>
      </c>
      <c r="E128" s="36" t="s">
        <v>47</v>
      </c>
    </row>
    <row r="129" spans="1:5" ht="102">
      <c r="A129" s="39" t="s">
        <v>51</v>
      </c>
      <c r="E129" s="38" t="s">
        <v>232</v>
      </c>
    </row>
    <row r="130" spans="1:16" ht="12.75">
      <c r="A130" s="25" t="s">
        <v>45</v>
      </c>
      <c s="29" t="s">
        <v>233</v>
      </c>
      <c s="29" t="s">
        <v>234</v>
      </c>
      <c s="25" t="s">
        <v>47</v>
      </c>
      <c s="30" t="s">
        <v>235</v>
      </c>
      <c s="31" t="s">
        <v>113</v>
      </c>
      <c s="32">
        <v>11.86</v>
      </c>
      <c s="33">
        <v>0</v>
      </c>
      <c s="34">
        <f>ROUND(ROUND(H130,2)*ROUND(G130,3),2)</f>
      </c>
      <c r="O130">
        <f>(I130*21)/100</f>
      </c>
      <c t="s">
        <v>23</v>
      </c>
    </row>
    <row r="131" spans="1:5" ht="12.75">
      <c r="A131" s="35" t="s">
        <v>50</v>
      </c>
      <c r="E131" s="36" t="s">
        <v>47</v>
      </c>
    </row>
    <row r="132" spans="1:5" ht="76.5">
      <c r="A132" s="39" t="s">
        <v>51</v>
      </c>
      <c r="E132" s="38" t="s">
        <v>236</v>
      </c>
    </row>
    <row r="133" spans="1:16" ht="12.75">
      <c r="A133" s="25" t="s">
        <v>45</v>
      </c>
      <c s="29" t="s">
        <v>237</v>
      </c>
      <c s="29" t="s">
        <v>238</v>
      </c>
      <c s="25" t="s">
        <v>47</v>
      </c>
      <c s="30" t="s">
        <v>239</v>
      </c>
      <c s="31" t="s">
        <v>113</v>
      </c>
      <c s="32">
        <v>2.358</v>
      </c>
      <c s="33">
        <v>0</v>
      </c>
      <c s="34">
        <f>ROUND(ROUND(H133,2)*ROUND(G133,3),2)</f>
      </c>
      <c r="O133">
        <f>(I133*21)/100</f>
      </c>
      <c t="s">
        <v>23</v>
      </c>
    </row>
    <row r="134" spans="1:5" ht="12.75">
      <c r="A134" s="35" t="s">
        <v>50</v>
      </c>
      <c r="E134" s="36" t="s">
        <v>47</v>
      </c>
    </row>
    <row r="135" spans="1:5" ht="51">
      <c r="A135" s="39" t="s">
        <v>51</v>
      </c>
      <c r="E135" s="38" t="s">
        <v>240</v>
      </c>
    </row>
    <row r="136" spans="1:16" ht="12.75">
      <c r="A136" s="25" t="s">
        <v>45</v>
      </c>
      <c s="29" t="s">
        <v>241</v>
      </c>
      <c s="29" t="s">
        <v>242</v>
      </c>
      <c s="25" t="s">
        <v>47</v>
      </c>
      <c s="30" t="s">
        <v>243</v>
      </c>
      <c s="31" t="s">
        <v>113</v>
      </c>
      <c s="32">
        <v>10.08</v>
      </c>
      <c s="33">
        <v>0</v>
      </c>
      <c s="34">
        <f>ROUND(ROUND(H136,2)*ROUND(G136,3),2)</f>
      </c>
      <c r="O136">
        <f>(I136*21)/100</f>
      </c>
      <c t="s">
        <v>23</v>
      </c>
    </row>
    <row r="137" spans="1:5" ht="12.75">
      <c r="A137" s="35" t="s">
        <v>50</v>
      </c>
      <c r="E137" s="36" t="s">
        <v>47</v>
      </c>
    </row>
    <row r="138" spans="1:5" ht="63.75">
      <c r="A138" s="37" t="s">
        <v>51</v>
      </c>
      <c r="E138" s="38" t="s">
        <v>244</v>
      </c>
    </row>
    <row r="139" spans="1:18" ht="12.75" customHeight="1">
      <c r="A139" s="6" t="s">
        <v>43</v>
      </c>
      <c s="6"/>
      <c s="42" t="s">
        <v>35</v>
      </c>
      <c s="6"/>
      <c s="27" t="s">
        <v>245</v>
      </c>
      <c s="6"/>
      <c s="6"/>
      <c s="6"/>
      <c s="43">
        <f>0+Q139</f>
      </c>
      <c r="O139">
        <f>0+R139</f>
      </c>
      <c r="Q139">
        <f>0+I140+I143+I146+I149+I152+I155+I158+I161+I164+I167+I170+I173+I176</f>
      </c>
      <c>
        <f>0+O140+O143+O146+O149+O152+O155+O158+O161+O164+O167+O170+O173+O176</f>
      </c>
    </row>
    <row r="140" spans="1:16" ht="12.75">
      <c r="A140" s="25" t="s">
        <v>45</v>
      </c>
      <c s="29" t="s">
        <v>246</v>
      </c>
      <c s="29" t="s">
        <v>247</v>
      </c>
      <c s="25" t="s">
        <v>47</v>
      </c>
      <c s="30" t="s">
        <v>248</v>
      </c>
      <c s="31" t="s">
        <v>138</v>
      </c>
      <c s="32">
        <v>21.423</v>
      </c>
      <c s="33">
        <v>0</v>
      </c>
      <c s="34">
        <f>ROUND(ROUND(H140,2)*ROUND(G140,3),2)</f>
      </c>
      <c r="O140">
        <f>(I140*21)/100</f>
      </c>
      <c t="s">
        <v>23</v>
      </c>
    </row>
    <row r="141" spans="1:5" ht="12.75">
      <c r="A141" s="35" t="s">
        <v>50</v>
      </c>
      <c r="E141" s="36" t="s">
        <v>47</v>
      </c>
    </row>
    <row r="142" spans="1:5" ht="63.75">
      <c r="A142" s="39" t="s">
        <v>51</v>
      </c>
      <c r="E142" s="38" t="s">
        <v>249</v>
      </c>
    </row>
    <row r="143" spans="1:16" ht="12.75">
      <c r="A143" s="25" t="s">
        <v>45</v>
      </c>
      <c s="29" t="s">
        <v>250</v>
      </c>
      <c s="29" t="s">
        <v>251</v>
      </c>
      <c s="25" t="s">
        <v>78</v>
      </c>
      <c s="30" t="s">
        <v>252</v>
      </c>
      <c s="31" t="s">
        <v>138</v>
      </c>
      <c s="32">
        <v>338.95</v>
      </c>
      <c s="33">
        <v>0</v>
      </c>
      <c s="34">
        <f>ROUND(ROUND(H143,2)*ROUND(G143,3),2)</f>
      </c>
      <c r="O143">
        <f>(I143*21)/100</f>
      </c>
      <c t="s">
        <v>23</v>
      </c>
    </row>
    <row r="144" spans="1:5" ht="12.75">
      <c r="A144" s="35" t="s">
        <v>50</v>
      </c>
      <c r="E144" s="36" t="s">
        <v>47</v>
      </c>
    </row>
    <row r="145" spans="1:5" ht="102">
      <c r="A145" s="39" t="s">
        <v>51</v>
      </c>
      <c r="E145" s="38" t="s">
        <v>253</v>
      </c>
    </row>
    <row r="146" spans="1:16" ht="12.75">
      <c r="A146" s="25" t="s">
        <v>45</v>
      </c>
      <c s="29" t="s">
        <v>254</v>
      </c>
      <c s="29" t="s">
        <v>251</v>
      </c>
      <c s="25" t="s">
        <v>81</v>
      </c>
      <c s="30" t="s">
        <v>252</v>
      </c>
      <c s="31" t="s">
        <v>138</v>
      </c>
      <c s="32">
        <v>150</v>
      </c>
      <c s="33">
        <v>0</v>
      </c>
      <c s="34">
        <f>ROUND(ROUND(H146,2)*ROUND(G146,3),2)</f>
      </c>
      <c r="O146">
        <f>(I146*21)/100</f>
      </c>
      <c t="s">
        <v>23</v>
      </c>
    </row>
    <row r="147" spans="1:5" ht="12.75">
      <c r="A147" s="35" t="s">
        <v>50</v>
      </c>
      <c r="E147" s="36" t="s">
        <v>47</v>
      </c>
    </row>
    <row r="148" spans="1:5" ht="51">
      <c r="A148" s="39" t="s">
        <v>51</v>
      </c>
      <c r="E148" s="38" t="s">
        <v>255</v>
      </c>
    </row>
    <row r="149" spans="1:16" ht="12.75">
      <c r="A149" s="25" t="s">
        <v>45</v>
      </c>
      <c s="29" t="s">
        <v>256</v>
      </c>
      <c s="29" t="s">
        <v>257</v>
      </c>
      <c s="25" t="s">
        <v>47</v>
      </c>
      <c s="30" t="s">
        <v>258</v>
      </c>
      <c s="31" t="s">
        <v>138</v>
      </c>
      <c s="32">
        <v>396.95</v>
      </c>
      <c s="33">
        <v>0</v>
      </c>
      <c s="34">
        <f>ROUND(ROUND(H149,2)*ROUND(G149,3),2)</f>
      </c>
      <c r="O149">
        <f>(I149*21)/100</f>
      </c>
      <c t="s">
        <v>23</v>
      </c>
    </row>
    <row r="150" spans="1:5" ht="12.75">
      <c r="A150" s="35" t="s">
        <v>50</v>
      </c>
      <c r="E150" s="36" t="s">
        <v>47</v>
      </c>
    </row>
    <row r="151" spans="1:5" ht="127.5">
      <c r="A151" s="39" t="s">
        <v>51</v>
      </c>
      <c r="E151" s="38" t="s">
        <v>259</v>
      </c>
    </row>
    <row r="152" spans="1:16" ht="12.75">
      <c r="A152" s="25" t="s">
        <v>45</v>
      </c>
      <c s="29" t="s">
        <v>260</v>
      </c>
      <c s="29" t="s">
        <v>261</v>
      </c>
      <c s="25" t="s">
        <v>47</v>
      </c>
      <c s="30" t="s">
        <v>262</v>
      </c>
      <c s="31" t="s">
        <v>138</v>
      </c>
      <c s="32">
        <v>7159.2</v>
      </c>
      <c s="33">
        <v>0</v>
      </c>
      <c s="34">
        <f>ROUND(ROUND(H152,2)*ROUND(G152,3),2)</f>
      </c>
      <c r="O152">
        <f>(I152*21)/100</f>
      </c>
      <c t="s">
        <v>23</v>
      </c>
    </row>
    <row r="153" spans="1:5" ht="12.75">
      <c r="A153" s="35" t="s">
        <v>50</v>
      </c>
      <c r="E153" s="36" t="s">
        <v>47</v>
      </c>
    </row>
    <row r="154" spans="1:5" ht="114.75">
      <c r="A154" s="39" t="s">
        <v>51</v>
      </c>
      <c r="E154" s="38" t="s">
        <v>263</v>
      </c>
    </row>
    <row r="155" spans="1:16" ht="12.75">
      <c r="A155" s="25" t="s">
        <v>45</v>
      </c>
      <c s="29" t="s">
        <v>264</v>
      </c>
      <c s="29" t="s">
        <v>265</v>
      </c>
      <c s="25" t="s">
        <v>47</v>
      </c>
      <c s="30" t="s">
        <v>266</v>
      </c>
      <c s="31" t="s">
        <v>138</v>
      </c>
      <c s="32">
        <v>642.5</v>
      </c>
      <c s="33">
        <v>0</v>
      </c>
      <c s="34">
        <f>ROUND(ROUND(H155,2)*ROUND(G155,3),2)</f>
      </c>
      <c r="O155">
        <f>(I155*21)/100</f>
      </c>
      <c t="s">
        <v>23</v>
      </c>
    </row>
    <row r="156" spans="1:5" ht="12.75">
      <c r="A156" s="35" t="s">
        <v>50</v>
      </c>
      <c r="E156" s="36" t="s">
        <v>47</v>
      </c>
    </row>
    <row r="157" spans="1:5" ht="76.5">
      <c r="A157" s="39" t="s">
        <v>51</v>
      </c>
      <c r="E157" s="38" t="s">
        <v>267</v>
      </c>
    </row>
    <row r="158" spans="1:16" ht="12.75">
      <c r="A158" s="25" t="s">
        <v>45</v>
      </c>
      <c s="29" t="s">
        <v>268</v>
      </c>
      <c s="29" t="s">
        <v>269</v>
      </c>
      <c s="25" t="s">
        <v>47</v>
      </c>
      <c s="30" t="s">
        <v>270</v>
      </c>
      <c s="31" t="s">
        <v>138</v>
      </c>
      <c s="32">
        <v>7180.623</v>
      </c>
      <c s="33">
        <v>0</v>
      </c>
      <c s="34">
        <f>ROUND(ROUND(H158,2)*ROUND(G158,3),2)</f>
      </c>
      <c r="O158">
        <f>(I158*21)/100</f>
      </c>
      <c t="s">
        <v>23</v>
      </c>
    </row>
    <row r="159" spans="1:5" ht="12.75">
      <c r="A159" s="35" t="s">
        <v>50</v>
      </c>
      <c r="E159" s="36" t="s">
        <v>47</v>
      </c>
    </row>
    <row r="160" spans="1:5" ht="114.75">
      <c r="A160" s="39" t="s">
        <v>51</v>
      </c>
      <c r="E160" s="38" t="s">
        <v>271</v>
      </c>
    </row>
    <row r="161" spans="1:16" ht="12.75">
      <c r="A161" s="25" t="s">
        <v>45</v>
      </c>
      <c s="29" t="s">
        <v>272</v>
      </c>
      <c s="29" t="s">
        <v>273</v>
      </c>
      <c s="25" t="s">
        <v>47</v>
      </c>
      <c s="30" t="s">
        <v>274</v>
      </c>
      <c s="31" t="s">
        <v>138</v>
      </c>
      <c s="32">
        <v>7385.68</v>
      </c>
      <c s="33">
        <v>0</v>
      </c>
      <c s="34">
        <f>ROUND(ROUND(H161,2)*ROUND(G161,3),2)</f>
      </c>
      <c r="O161">
        <f>(I161*21)/100</f>
      </c>
      <c t="s">
        <v>23</v>
      </c>
    </row>
    <row r="162" spans="1:5" ht="12.75">
      <c r="A162" s="35" t="s">
        <v>50</v>
      </c>
      <c r="E162" s="36" t="s">
        <v>47</v>
      </c>
    </row>
    <row r="163" spans="1:5" ht="76.5">
      <c r="A163" s="39" t="s">
        <v>51</v>
      </c>
      <c r="E163" s="38" t="s">
        <v>275</v>
      </c>
    </row>
    <row r="164" spans="1:16" ht="12.75">
      <c r="A164" s="25" t="s">
        <v>45</v>
      </c>
      <c s="29" t="s">
        <v>276</v>
      </c>
      <c s="29" t="s">
        <v>277</v>
      </c>
      <c s="25" t="s">
        <v>47</v>
      </c>
      <c s="30" t="s">
        <v>278</v>
      </c>
      <c s="31" t="s">
        <v>138</v>
      </c>
      <c s="32">
        <v>7126</v>
      </c>
      <c s="33">
        <v>0</v>
      </c>
      <c s="34">
        <f>ROUND(ROUND(H164,2)*ROUND(G164,3),2)</f>
      </c>
      <c r="O164">
        <f>(I164*21)/100</f>
      </c>
      <c t="s">
        <v>23</v>
      </c>
    </row>
    <row r="165" spans="1:5" ht="12.75">
      <c r="A165" s="35" t="s">
        <v>50</v>
      </c>
      <c r="E165" s="36" t="s">
        <v>47</v>
      </c>
    </row>
    <row r="166" spans="1:5" ht="63.75">
      <c r="A166" s="39" t="s">
        <v>51</v>
      </c>
      <c r="E166" s="38" t="s">
        <v>279</v>
      </c>
    </row>
    <row r="167" spans="1:16" ht="12.75">
      <c r="A167" s="25" t="s">
        <v>45</v>
      </c>
      <c s="29" t="s">
        <v>280</v>
      </c>
      <c s="29" t="s">
        <v>281</v>
      </c>
      <c s="25" t="s">
        <v>47</v>
      </c>
      <c s="30" t="s">
        <v>282</v>
      </c>
      <c s="31" t="s">
        <v>138</v>
      </c>
      <c s="32">
        <v>7221.68</v>
      </c>
      <c s="33">
        <v>0</v>
      </c>
      <c s="34">
        <f>ROUND(ROUND(H167,2)*ROUND(G167,3),2)</f>
      </c>
      <c r="O167">
        <f>(I167*21)/100</f>
      </c>
      <c t="s">
        <v>23</v>
      </c>
    </row>
    <row r="168" spans="1:5" ht="12.75">
      <c r="A168" s="35" t="s">
        <v>50</v>
      </c>
      <c r="E168" s="36" t="s">
        <v>47</v>
      </c>
    </row>
    <row r="169" spans="1:5" ht="89.25">
      <c r="A169" s="39" t="s">
        <v>51</v>
      </c>
      <c r="E169" s="38" t="s">
        <v>283</v>
      </c>
    </row>
    <row r="170" spans="1:16" ht="12.75">
      <c r="A170" s="25" t="s">
        <v>45</v>
      </c>
      <c s="29" t="s">
        <v>284</v>
      </c>
      <c s="29" t="s">
        <v>285</v>
      </c>
      <c s="25" t="s">
        <v>47</v>
      </c>
      <c s="30" t="s">
        <v>286</v>
      </c>
      <c s="31" t="s">
        <v>138</v>
      </c>
      <c s="32">
        <v>7159.2</v>
      </c>
      <c s="33">
        <v>0</v>
      </c>
      <c s="34">
        <f>ROUND(ROUND(H170,2)*ROUND(G170,3),2)</f>
      </c>
      <c r="O170">
        <f>(I170*21)/100</f>
      </c>
      <c t="s">
        <v>23</v>
      </c>
    </row>
    <row r="171" spans="1:5" ht="12.75">
      <c r="A171" s="35" t="s">
        <v>50</v>
      </c>
      <c r="E171" s="36" t="s">
        <v>47</v>
      </c>
    </row>
    <row r="172" spans="1:5" ht="63.75">
      <c r="A172" s="39" t="s">
        <v>51</v>
      </c>
      <c r="E172" s="38" t="s">
        <v>287</v>
      </c>
    </row>
    <row r="173" spans="1:16" ht="12.75">
      <c r="A173" s="25" t="s">
        <v>45</v>
      </c>
      <c s="29" t="s">
        <v>288</v>
      </c>
      <c s="29" t="s">
        <v>289</v>
      </c>
      <c s="25" t="s">
        <v>47</v>
      </c>
      <c s="30" t="s">
        <v>290</v>
      </c>
      <c s="31" t="s">
        <v>138</v>
      </c>
      <c s="32">
        <v>54</v>
      </c>
      <c s="33">
        <v>0</v>
      </c>
      <c s="34">
        <f>ROUND(ROUND(H173,2)*ROUND(G173,3),2)</f>
      </c>
      <c r="O173">
        <f>(I173*21)/100</f>
      </c>
      <c t="s">
        <v>23</v>
      </c>
    </row>
    <row r="174" spans="1:5" ht="12.75">
      <c r="A174" s="35" t="s">
        <v>50</v>
      </c>
      <c r="E174" s="36" t="s">
        <v>47</v>
      </c>
    </row>
    <row r="175" spans="1:5" ht="25.5">
      <c r="A175" s="39" t="s">
        <v>51</v>
      </c>
      <c r="E175" s="38" t="s">
        <v>291</v>
      </c>
    </row>
    <row r="176" spans="1:16" ht="12.75">
      <c r="A176" s="25" t="s">
        <v>45</v>
      </c>
      <c s="29" t="s">
        <v>292</v>
      </c>
      <c s="29" t="s">
        <v>293</v>
      </c>
      <c s="25" t="s">
        <v>47</v>
      </c>
      <c s="30" t="s">
        <v>294</v>
      </c>
      <c s="31" t="s">
        <v>138</v>
      </c>
      <c s="32">
        <v>4.5</v>
      </c>
      <c s="33">
        <v>0</v>
      </c>
      <c s="34">
        <f>ROUND(ROUND(H176,2)*ROUND(G176,3),2)</f>
      </c>
      <c r="O176">
        <f>(I176*21)/100</f>
      </c>
      <c t="s">
        <v>23</v>
      </c>
    </row>
    <row r="177" spans="1:5" ht="12.75">
      <c r="A177" s="35" t="s">
        <v>50</v>
      </c>
      <c r="E177" s="36" t="s">
        <v>47</v>
      </c>
    </row>
    <row r="178" spans="1:5" ht="12.75">
      <c r="A178" s="37" t="s">
        <v>51</v>
      </c>
      <c r="E178" s="38" t="s">
        <v>295</v>
      </c>
    </row>
    <row r="179" spans="1:18" ht="12.75" customHeight="1">
      <c r="A179" s="6" t="s">
        <v>43</v>
      </c>
      <c s="6"/>
      <c s="42" t="s">
        <v>69</v>
      </c>
      <c s="6"/>
      <c s="27" t="s">
        <v>296</v>
      </c>
      <c s="6"/>
      <c s="6"/>
      <c s="6"/>
      <c s="43">
        <f>0+Q179</f>
      </c>
      <c r="O179">
        <f>0+R179</f>
      </c>
      <c r="Q179">
        <f>0+I180</f>
      </c>
      <c>
        <f>0+O180</f>
      </c>
    </row>
    <row r="180" spans="1:16" ht="12.75">
      <c r="A180" s="25" t="s">
        <v>45</v>
      </c>
      <c s="29" t="s">
        <v>297</v>
      </c>
      <c s="29" t="s">
        <v>298</v>
      </c>
      <c s="25" t="s">
        <v>47</v>
      </c>
      <c s="30" t="s">
        <v>299</v>
      </c>
      <c s="31" t="s">
        <v>138</v>
      </c>
      <c s="32">
        <v>80</v>
      </c>
      <c s="33">
        <v>0</v>
      </c>
      <c s="34">
        <f>ROUND(ROUND(H180,2)*ROUND(G180,3),2)</f>
      </c>
      <c r="O180">
        <f>(I180*21)/100</f>
      </c>
      <c t="s">
        <v>23</v>
      </c>
    </row>
    <row r="181" spans="1:5" ht="12.75">
      <c r="A181" s="35" t="s">
        <v>50</v>
      </c>
      <c r="E181" s="36" t="s">
        <v>47</v>
      </c>
    </row>
    <row r="182" spans="1:5" ht="25.5">
      <c r="A182" s="37" t="s">
        <v>51</v>
      </c>
      <c r="E182" s="38" t="s">
        <v>300</v>
      </c>
    </row>
    <row r="183" spans="1:18" ht="12.75" customHeight="1">
      <c r="A183" s="6" t="s">
        <v>43</v>
      </c>
      <c s="6"/>
      <c s="42" t="s">
        <v>73</v>
      </c>
      <c s="6"/>
      <c s="27" t="s">
        <v>301</v>
      </c>
      <c s="6"/>
      <c s="6"/>
      <c s="6"/>
      <c s="43">
        <f>0+Q183</f>
      </c>
      <c r="O183">
        <f>0+R183</f>
      </c>
      <c r="Q183">
        <f>0+I184+I187+I190+I193+I196+I199+I202+I205</f>
      </c>
      <c>
        <f>0+O184+O187+O190+O193+O196+O199+O202+O205</f>
      </c>
    </row>
    <row r="184" spans="1:16" ht="12.75">
      <c r="A184" s="25" t="s">
        <v>45</v>
      </c>
      <c s="29" t="s">
        <v>302</v>
      </c>
      <c s="29" t="s">
        <v>303</v>
      </c>
      <c s="25" t="s">
        <v>47</v>
      </c>
      <c s="30" t="s">
        <v>304</v>
      </c>
      <c s="31" t="s">
        <v>122</v>
      </c>
      <c s="32">
        <v>77</v>
      </c>
      <c s="33">
        <v>0</v>
      </c>
      <c s="34">
        <f>ROUND(ROUND(H184,2)*ROUND(G184,3),2)</f>
      </c>
      <c r="O184">
        <f>(I184*21)/100</f>
      </c>
      <c t="s">
        <v>23</v>
      </c>
    </row>
    <row r="185" spans="1:5" ht="12.75">
      <c r="A185" s="35" t="s">
        <v>50</v>
      </c>
      <c r="E185" s="36" t="s">
        <v>47</v>
      </c>
    </row>
    <row r="186" spans="1:5" ht="38.25">
      <c r="A186" s="39" t="s">
        <v>51</v>
      </c>
      <c r="E186" s="38" t="s">
        <v>305</v>
      </c>
    </row>
    <row r="187" spans="1:16" ht="12.75">
      <c r="A187" s="25" t="s">
        <v>45</v>
      </c>
      <c s="29" t="s">
        <v>306</v>
      </c>
      <c s="29" t="s">
        <v>307</v>
      </c>
      <c s="25" t="s">
        <v>47</v>
      </c>
      <c s="30" t="s">
        <v>308</v>
      </c>
      <c s="31" t="s">
        <v>122</v>
      </c>
      <c s="32">
        <v>32</v>
      </c>
      <c s="33">
        <v>0</v>
      </c>
      <c s="34">
        <f>ROUND(ROUND(H187,2)*ROUND(G187,3),2)</f>
      </c>
      <c r="O187">
        <f>(I187*21)/100</f>
      </c>
      <c t="s">
        <v>23</v>
      </c>
    </row>
    <row r="188" spans="1:5" ht="12.75">
      <c r="A188" s="35" t="s">
        <v>50</v>
      </c>
      <c r="E188" s="36" t="s">
        <v>47</v>
      </c>
    </row>
    <row r="189" spans="1:5" ht="25.5">
      <c r="A189" s="39" t="s">
        <v>51</v>
      </c>
      <c r="E189" s="38" t="s">
        <v>309</v>
      </c>
    </row>
    <row r="190" spans="1:16" ht="12.75">
      <c r="A190" s="25" t="s">
        <v>45</v>
      </c>
      <c s="29" t="s">
        <v>310</v>
      </c>
      <c s="29" t="s">
        <v>311</v>
      </c>
      <c s="25" t="s">
        <v>78</v>
      </c>
      <c s="30" t="s">
        <v>312</v>
      </c>
      <c s="31" t="s">
        <v>92</v>
      </c>
      <c s="32">
        <v>24</v>
      </c>
      <c s="33">
        <v>0</v>
      </c>
      <c s="34">
        <f>ROUND(ROUND(H190,2)*ROUND(G190,3),2)</f>
      </c>
      <c r="O190">
        <f>(I190*21)/100</f>
      </c>
      <c t="s">
        <v>23</v>
      </c>
    </row>
    <row r="191" spans="1:5" ht="12.75">
      <c r="A191" s="35" t="s">
        <v>50</v>
      </c>
      <c r="E191" s="36" t="s">
        <v>47</v>
      </c>
    </row>
    <row r="192" spans="1:5" ht="38.25">
      <c r="A192" s="39" t="s">
        <v>51</v>
      </c>
      <c r="E192" s="38" t="s">
        <v>313</v>
      </c>
    </row>
    <row r="193" spans="1:16" ht="12.75">
      <c r="A193" s="25" t="s">
        <v>45</v>
      </c>
      <c s="29" t="s">
        <v>314</v>
      </c>
      <c s="29" t="s">
        <v>311</v>
      </c>
      <c s="25" t="s">
        <v>81</v>
      </c>
      <c s="30" t="s">
        <v>312</v>
      </c>
      <c s="31" t="s">
        <v>92</v>
      </c>
      <c s="32">
        <v>6</v>
      </c>
      <c s="33">
        <v>0</v>
      </c>
      <c s="34">
        <f>ROUND(ROUND(H193,2)*ROUND(G193,3),2)</f>
      </c>
      <c r="O193">
        <f>(I193*21)/100</f>
      </c>
      <c t="s">
        <v>23</v>
      </c>
    </row>
    <row r="194" spans="1:5" ht="12.75">
      <c r="A194" s="35" t="s">
        <v>50</v>
      </c>
      <c r="E194" s="36" t="s">
        <v>47</v>
      </c>
    </row>
    <row r="195" spans="1:5" ht="38.25">
      <c r="A195" s="39" t="s">
        <v>51</v>
      </c>
      <c r="E195" s="38" t="s">
        <v>315</v>
      </c>
    </row>
    <row r="196" spans="1:16" ht="12.75">
      <c r="A196" s="25" t="s">
        <v>45</v>
      </c>
      <c s="29" t="s">
        <v>316</v>
      </c>
      <c s="29" t="s">
        <v>317</v>
      </c>
      <c s="25" t="s">
        <v>47</v>
      </c>
      <c s="30" t="s">
        <v>318</v>
      </c>
      <c s="31" t="s">
        <v>92</v>
      </c>
      <c s="32">
        <v>3</v>
      </c>
      <c s="33">
        <v>0</v>
      </c>
      <c s="34">
        <f>ROUND(ROUND(H196,2)*ROUND(G196,3),2)</f>
      </c>
      <c r="O196">
        <f>(I196*21)/100</f>
      </c>
      <c t="s">
        <v>23</v>
      </c>
    </row>
    <row r="197" spans="1:5" ht="12.75">
      <c r="A197" s="35" t="s">
        <v>50</v>
      </c>
      <c r="E197" s="36" t="s">
        <v>47</v>
      </c>
    </row>
    <row r="198" spans="1:5" ht="12.75">
      <c r="A198" s="39" t="s">
        <v>51</v>
      </c>
      <c r="E198" s="38" t="s">
        <v>319</v>
      </c>
    </row>
    <row r="199" spans="1:16" ht="12.75">
      <c r="A199" s="25" t="s">
        <v>45</v>
      </c>
      <c s="29" t="s">
        <v>320</v>
      </c>
      <c s="29" t="s">
        <v>321</v>
      </c>
      <c s="25" t="s">
        <v>47</v>
      </c>
      <c s="30" t="s">
        <v>322</v>
      </c>
      <c s="31" t="s">
        <v>92</v>
      </c>
      <c s="32">
        <v>1</v>
      </c>
      <c s="33">
        <v>0</v>
      </c>
      <c s="34">
        <f>ROUND(ROUND(H199,2)*ROUND(G199,3),2)</f>
      </c>
      <c r="O199">
        <f>(I199*21)/100</f>
      </c>
      <c t="s">
        <v>23</v>
      </c>
    </row>
    <row r="200" spans="1:5" ht="12.75">
      <c r="A200" s="35" t="s">
        <v>50</v>
      </c>
      <c r="E200" s="36" t="s">
        <v>47</v>
      </c>
    </row>
    <row r="201" spans="1:5" ht="25.5">
      <c r="A201" s="39" t="s">
        <v>51</v>
      </c>
      <c r="E201" s="38" t="s">
        <v>323</v>
      </c>
    </row>
    <row r="202" spans="1:16" ht="12.75">
      <c r="A202" s="25" t="s">
        <v>45</v>
      </c>
      <c s="29" t="s">
        <v>324</v>
      </c>
      <c s="29" t="s">
        <v>325</v>
      </c>
      <c s="25" t="s">
        <v>47</v>
      </c>
      <c s="30" t="s">
        <v>326</v>
      </c>
      <c s="31" t="s">
        <v>92</v>
      </c>
      <c s="32">
        <v>5</v>
      </c>
      <c s="33">
        <v>0</v>
      </c>
      <c s="34">
        <f>ROUND(ROUND(H202,2)*ROUND(G202,3),2)</f>
      </c>
      <c r="O202">
        <f>(I202*21)/100</f>
      </c>
      <c t="s">
        <v>23</v>
      </c>
    </row>
    <row r="203" spans="1:5" ht="12.75">
      <c r="A203" s="35" t="s">
        <v>50</v>
      </c>
      <c r="E203" s="36" t="s">
        <v>47</v>
      </c>
    </row>
    <row r="204" spans="1:5" ht="12.75">
      <c r="A204" s="39" t="s">
        <v>51</v>
      </c>
      <c r="E204" s="38" t="s">
        <v>327</v>
      </c>
    </row>
    <row r="205" spans="1:16" ht="12.75">
      <c r="A205" s="25" t="s">
        <v>45</v>
      </c>
      <c s="29" t="s">
        <v>328</v>
      </c>
      <c s="29" t="s">
        <v>329</v>
      </c>
      <c s="25" t="s">
        <v>47</v>
      </c>
      <c s="30" t="s">
        <v>330</v>
      </c>
      <c s="31" t="s">
        <v>92</v>
      </c>
      <c s="32">
        <v>36</v>
      </c>
      <c s="33">
        <v>0</v>
      </c>
      <c s="34">
        <f>ROUND(ROUND(H205,2)*ROUND(G205,3),2)</f>
      </c>
      <c r="O205">
        <f>(I205*21)/100</f>
      </c>
      <c t="s">
        <v>23</v>
      </c>
    </row>
    <row r="206" spans="1:5" ht="12.75">
      <c r="A206" s="35" t="s">
        <v>50</v>
      </c>
      <c r="E206" s="36" t="s">
        <v>47</v>
      </c>
    </row>
    <row r="207" spans="1:5" ht="12.75">
      <c r="A207" s="37" t="s">
        <v>51</v>
      </c>
      <c r="E207" s="38" t="s">
        <v>331</v>
      </c>
    </row>
    <row r="208" spans="1:18" ht="12.75" customHeight="1">
      <c r="A208" s="6" t="s">
        <v>43</v>
      </c>
      <c s="6"/>
      <c s="42" t="s">
        <v>40</v>
      </c>
      <c s="6"/>
      <c s="27" t="s">
        <v>332</v>
      </c>
      <c s="6"/>
      <c s="6"/>
      <c s="6"/>
      <c s="43">
        <f>0+Q208</f>
      </c>
      <c r="O208">
        <f>0+R208</f>
      </c>
      <c r="Q208">
        <f>0+I209+I212+I215+I218+I221+I224+I227+I230+I233+I236+I239+I242+I245+I248+I251+I254+I257</f>
      </c>
      <c>
        <f>0+O209+O212+O215+O218+O221+O224+O227+O230+O233+O236+O239+O242+O245+O248+O251+O254+O257</f>
      </c>
    </row>
    <row r="209" spans="1:16" ht="25.5">
      <c r="A209" s="25" t="s">
        <v>45</v>
      </c>
      <c s="29" t="s">
        <v>333</v>
      </c>
      <c s="29" t="s">
        <v>334</v>
      </c>
      <c s="25" t="s">
        <v>47</v>
      </c>
      <c s="30" t="s">
        <v>335</v>
      </c>
      <c s="31" t="s">
        <v>122</v>
      </c>
      <c s="32">
        <v>122</v>
      </c>
      <c s="33">
        <v>0</v>
      </c>
      <c s="34">
        <f>ROUND(ROUND(H209,2)*ROUND(G209,3),2)</f>
      </c>
      <c r="O209">
        <f>(I209*21)/100</f>
      </c>
      <c t="s">
        <v>23</v>
      </c>
    </row>
    <row r="210" spans="1:5" ht="12.75">
      <c r="A210" s="35" t="s">
        <v>50</v>
      </c>
      <c r="E210" s="36" t="s">
        <v>47</v>
      </c>
    </row>
    <row r="211" spans="1:5" ht="25.5">
      <c r="A211" s="39" t="s">
        <v>51</v>
      </c>
      <c r="E211" s="38" t="s">
        <v>336</v>
      </c>
    </row>
    <row r="212" spans="1:16" ht="12.75">
      <c r="A212" s="25" t="s">
        <v>45</v>
      </c>
      <c s="29" t="s">
        <v>337</v>
      </c>
      <c s="29" t="s">
        <v>338</v>
      </c>
      <c s="25" t="s">
        <v>47</v>
      </c>
      <c s="30" t="s">
        <v>339</v>
      </c>
      <c s="31" t="s">
        <v>92</v>
      </c>
      <c s="32">
        <v>2</v>
      </c>
      <c s="33">
        <v>0</v>
      </c>
      <c s="34">
        <f>ROUND(ROUND(H212,2)*ROUND(G212,3),2)</f>
      </c>
      <c r="O212">
        <f>(I212*21)/100</f>
      </c>
      <c t="s">
        <v>23</v>
      </c>
    </row>
    <row r="213" spans="1:5" ht="12.75">
      <c r="A213" s="35" t="s">
        <v>50</v>
      </c>
      <c r="E213" s="36" t="s">
        <v>47</v>
      </c>
    </row>
    <row r="214" spans="1:5" ht="12.75">
      <c r="A214" s="39" t="s">
        <v>51</v>
      </c>
      <c r="E214" s="38" t="s">
        <v>340</v>
      </c>
    </row>
    <row r="215" spans="1:16" ht="25.5">
      <c r="A215" s="25" t="s">
        <v>45</v>
      </c>
      <c s="29" t="s">
        <v>341</v>
      </c>
      <c s="29" t="s">
        <v>342</v>
      </c>
      <c s="25" t="s">
        <v>47</v>
      </c>
      <c s="30" t="s">
        <v>343</v>
      </c>
      <c s="31" t="s">
        <v>92</v>
      </c>
      <c s="32">
        <v>6</v>
      </c>
      <c s="33">
        <v>0</v>
      </c>
      <c s="34">
        <f>ROUND(ROUND(H215,2)*ROUND(G215,3),2)</f>
      </c>
      <c r="O215">
        <f>(I215*21)/100</f>
      </c>
      <c t="s">
        <v>23</v>
      </c>
    </row>
    <row r="216" spans="1:5" ht="12.75">
      <c r="A216" s="35" t="s">
        <v>50</v>
      </c>
      <c r="E216" s="36" t="s">
        <v>47</v>
      </c>
    </row>
    <row r="217" spans="1:5" ht="38.25">
      <c r="A217" s="39" t="s">
        <v>51</v>
      </c>
      <c r="E217" s="38" t="s">
        <v>344</v>
      </c>
    </row>
    <row r="218" spans="1:16" ht="25.5">
      <c r="A218" s="25" t="s">
        <v>45</v>
      </c>
      <c s="29" t="s">
        <v>345</v>
      </c>
      <c s="29" t="s">
        <v>346</v>
      </c>
      <c s="25" t="s">
        <v>47</v>
      </c>
      <c s="30" t="s">
        <v>347</v>
      </c>
      <c s="31" t="s">
        <v>92</v>
      </c>
      <c s="32">
        <v>14</v>
      </c>
      <c s="33">
        <v>0</v>
      </c>
      <c s="34">
        <f>ROUND(ROUND(H218,2)*ROUND(G218,3),2)</f>
      </c>
      <c r="O218">
        <f>(I218*21)/100</f>
      </c>
      <c t="s">
        <v>23</v>
      </c>
    </row>
    <row r="219" spans="1:5" ht="12.75">
      <c r="A219" s="35" t="s">
        <v>50</v>
      </c>
      <c r="E219" s="36" t="s">
        <v>47</v>
      </c>
    </row>
    <row r="220" spans="1:5" ht="38.25">
      <c r="A220" s="39" t="s">
        <v>51</v>
      </c>
      <c r="E220" s="38" t="s">
        <v>348</v>
      </c>
    </row>
    <row r="221" spans="1:16" ht="25.5">
      <c r="A221" s="25" t="s">
        <v>45</v>
      </c>
      <c s="29" t="s">
        <v>349</v>
      </c>
      <c s="29" t="s">
        <v>350</v>
      </c>
      <c s="25" t="s">
        <v>47</v>
      </c>
      <c s="30" t="s">
        <v>351</v>
      </c>
      <c s="31" t="s">
        <v>92</v>
      </c>
      <c s="32">
        <v>13</v>
      </c>
      <c s="33">
        <v>0</v>
      </c>
      <c s="34">
        <f>ROUND(ROUND(H221,2)*ROUND(G221,3),2)</f>
      </c>
      <c r="O221">
        <f>(I221*21)/100</f>
      </c>
      <c t="s">
        <v>23</v>
      </c>
    </row>
    <row r="222" spans="1:5" ht="12.75">
      <c r="A222" s="35" t="s">
        <v>50</v>
      </c>
      <c r="E222" s="36" t="s">
        <v>47</v>
      </c>
    </row>
    <row r="223" spans="1:5" ht="38.25">
      <c r="A223" s="39" t="s">
        <v>51</v>
      </c>
      <c r="E223" s="38" t="s">
        <v>352</v>
      </c>
    </row>
    <row r="224" spans="1:16" ht="12.75">
      <c r="A224" s="25" t="s">
        <v>45</v>
      </c>
      <c s="29" t="s">
        <v>353</v>
      </c>
      <c s="29" t="s">
        <v>354</v>
      </c>
      <c s="25" t="s">
        <v>47</v>
      </c>
      <c s="30" t="s">
        <v>355</v>
      </c>
      <c s="31" t="s">
        <v>92</v>
      </c>
      <c s="32">
        <v>6</v>
      </c>
      <c s="33">
        <v>0</v>
      </c>
      <c s="34">
        <f>ROUND(ROUND(H224,2)*ROUND(G224,3),2)</f>
      </c>
      <c r="O224">
        <f>(I224*21)/100</f>
      </c>
      <c t="s">
        <v>23</v>
      </c>
    </row>
    <row r="225" spans="1:5" ht="12.75">
      <c r="A225" s="35" t="s">
        <v>50</v>
      </c>
      <c r="E225" s="36" t="s">
        <v>47</v>
      </c>
    </row>
    <row r="226" spans="1:5" ht="38.25">
      <c r="A226" s="39" t="s">
        <v>51</v>
      </c>
      <c r="E226" s="38" t="s">
        <v>356</v>
      </c>
    </row>
    <row r="227" spans="1:16" ht="25.5">
      <c r="A227" s="25" t="s">
        <v>45</v>
      </c>
      <c s="29" t="s">
        <v>357</v>
      </c>
      <c s="29" t="s">
        <v>358</v>
      </c>
      <c s="25" t="s">
        <v>47</v>
      </c>
      <c s="30" t="s">
        <v>359</v>
      </c>
      <c s="31" t="s">
        <v>138</v>
      </c>
      <c s="32">
        <v>20</v>
      </c>
      <c s="33">
        <v>0</v>
      </c>
      <c s="34">
        <f>ROUND(ROUND(H227,2)*ROUND(G227,3),2)</f>
      </c>
      <c r="O227">
        <f>(I227*21)/100</f>
      </c>
      <c t="s">
        <v>23</v>
      </c>
    </row>
    <row r="228" spans="1:5" ht="12.75">
      <c r="A228" s="35" t="s">
        <v>50</v>
      </c>
      <c r="E228" s="36" t="s">
        <v>47</v>
      </c>
    </row>
    <row r="229" spans="1:5" ht="12.75">
      <c r="A229" s="39" t="s">
        <v>51</v>
      </c>
      <c r="E229" s="38" t="s">
        <v>360</v>
      </c>
    </row>
    <row r="230" spans="1:16" ht="25.5">
      <c r="A230" s="25" t="s">
        <v>45</v>
      </c>
      <c s="29" t="s">
        <v>361</v>
      </c>
      <c s="29" t="s">
        <v>362</v>
      </c>
      <c s="25" t="s">
        <v>47</v>
      </c>
      <c s="30" t="s">
        <v>363</v>
      </c>
      <c s="31" t="s">
        <v>138</v>
      </c>
      <c s="32">
        <v>20</v>
      </c>
      <c s="33">
        <v>0</v>
      </c>
      <c s="34">
        <f>ROUND(ROUND(H230,2)*ROUND(G230,3),2)</f>
      </c>
      <c r="O230">
        <f>(I230*21)/100</f>
      </c>
      <c t="s">
        <v>23</v>
      </c>
    </row>
    <row r="231" spans="1:5" ht="12.75">
      <c r="A231" s="35" t="s">
        <v>50</v>
      </c>
      <c r="E231" s="36" t="s">
        <v>47</v>
      </c>
    </row>
    <row r="232" spans="1:5" ht="12.75">
      <c r="A232" s="39" t="s">
        <v>51</v>
      </c>
      <c r="E232" s="38" t="s">
        <v>360</v>
      </c>
    </row>
    <row r="233" spans="1:16" ht="12.75">
      <c r="A233" s="25" t="s">
        <v>45</v>
      </c>
      <c s="29" t="s">
        <v>364</v>
      </c>
      <c s="29" t="s">
        <v>365</v>
      </c>
      <c s="25" t="s">
        <v>47</v>
      </c>
      <c s="30" t="s">
        <v>366</v>
      </c>
      <c s="31" t="s">
        <v>122</v>
      </c>
      <c s="32">
        <v>1280</v>
      </c>
      <c s="33">
        <v>0</v>
      </c>
      <c s="34">
        <f>ROUND(ROUND(H233,2)*ROUND(G233,3),2)</f>
      </c>
      <c r="O233">
        <f>(I233*21)/100</f>
      </c>
      <c t="s">
        <v>23</v>
      </c>
    </row>
    <row r="234" spans="1:5" ht="12.75">
      <c r="A234" s="35" t="s">
        <v>50</v>
      </c>
      <c r="E234" s="36" t="s">
        <v>47</v>
      </c>
    </row>
    <row r="235" spans="1:5" ht="76.5">
      <c r="A235" s="39" t="s">
        <v>51</v>
      </c>
      <c r="E235" s="38" t="s">
        <v>367</v>
      </c>
    </row>
    <row r="236" spans="1:16" ht="12.75">
      <c r="A236" s="25" t="s">
        <v>45</v>
      </c>
      <c s="29" t="s">
        <v>368</v>
      </c>
      <c s="29" t="s">
        <v>369</v>
      </c>
      <c s="25" t="s">
        <v>47</v>
      </c>
      <c s="30" t="s">
        <v>370</v>
      </c>
      <c s="31" t="s">
        <v>122</v>
      </c>
      <c s="32">
        <v>1445</v>
      </c>
      <c s="33">
        <v>0</v>
      </c>
      <c s="34">
        <f>ROUND(ROUND(H236,2)*ROUND(G236,3),2)</f>
      </c>
      <c r="O236">
        <f>(I236*21)/100</f>
      </c>
      <c t="s">
        <v>23</v>
      </c>
    </row>
    <row r="237" spans="1:5" ht="12.75">
      <c r="A237" s="35" t="s">
        <v>50</v>
      </c>
      <c r="E237" s="36" t="s">
        <v>47</v>
      </c>
    </row>
    <row r="238" spans="1:5" ht="102">
      <c r="A238" s="39" t="s">
        <v>51</v>
      </c>
      <c r="E238" s="38" t="s">
        <v>371</v>
      </c>
    </row>
    <row r="239" spans="1:16" ht="12.75">
      <c r="A239" s="25" t="s">
        <v>45</v>
      </c>
      <c s="29" t="s">
        <v>372</v>
      </c>
      <c s="29" t="s">
        <v>373</v>
      </c>
      <c s="25" t="s">
        <v>47</v>
      </c>
      <c s="30" t="s">
        <v>374</v>
      </c>
      <c s="31" t="s">
        <v>122</v>
      </c>
      <c s="32">
        <v>398.3</v>
      </c>
      <c s="33">
        <v>0</v>
      </c>
      <c s="34">
        <f>ROUND(ROUND(H239,2)*ROUND(G239,3),2)</f>
      </c>
      <c r="O239">
        <f>(I239*21)/100</f>
      </c>
      <c t="s">
        <v>23</v>
      </c>
    </row>
    <row r="240" spans="1:5" ht="12.75">
      <c r="A240" s="35" t="s">
        <v>50</v>
      </c>
      <c r="E240" s="36" t="s">
        <v>47</v>
      </c>
    </row>
    <row r="241" spans="1:5" ht="102">
      <c r="A241" s="39" t="s">
        <v>51</v>
      </c>
      <c r="E241" s="38" t="s">
        <v>375</v>
      </c>
    </row>
    <row r="242" spans="1:16" ht="12.75">
      <c r="A242" s="25" t="s">
        <v>45</v>
      </c>
      <c s="29" t="s">
        <v>376</v>
      </c>
      <c s="29" t="s">
        <v>377</v>
      </c>
      <c s="25" t="s">
        <v>47</v>
      </c>
      <c s="30" t="s">
        <v>378</v>
      </c>
      <c s="31" t="s">
        <v>122</v>
      </c>
      <c s="32">
        <v>43</v>
      </c>
      <c s="33">
        <v>0</v>
      </c>
      <c s="34">
        <f>ROUND(ROUND(H242,2)*ROUND(G242,3),2)</f>
      </c>
      <c r="O242">
        <f>(I242*21)/100</f>
      </c>
      <c t="s">
        <v>23</v>
      </c>
    </row>
    <row r="243" spans="1:5" ht="12.75">
      <c r="A243" s="35" t="s">
        <v>50</v>
      </c>
      <c r="E243" s="36" t="s">
        <v>47</v>
      </c>
    </row>
    <row r="244" spans="1:5" ht="63.75">
      <c r="A244" s="39" t="s">
        <v>51</v>
      </c>
      <c r="E244" s="38" t="s">
        <v>379</v>
      </c>
    </row>
    <row r="245" spans="1:16" ht="12.75">
      <c r="A245" s="25" t="s">
        <v>45</v>
      </c>
      <c s="29" t="s">
        <v>380</v>
      </c>
      <c s="29" t="s">
        <v>381</v>
      </c>
      <c s="25" t="s">
        <v>47</v>
      </c>
      <c s="30" t="s">
        <v>382</v>
      </c>
      <c s="31" t="s">
        <v>122</v>
      </c>
      <c s="32">
        <v>1454</v>
      </c>
      <c s="33">
        <v>0</v>
      </c>
      <c s="34">
        <f>ROUND(ROUND(H245,2)*ROUND(G245,3),2)</f>
      </c>
      <c r="O245">
        <f>(I245*21)/100</f>
      </c>
      <c t="s">
        <v>23</v>
      </c>
    </row>
    <row r="246" spans="1:5" ht="12.75">
      <c r="A246" s="35" t="s">
        <v>50</v>
      </c>
      <c r="E246" s="36" t="s">
        <v>47</v>
      </c>
    </row>
    <row r="247" spans="1:5" ht="76.5">
      <c r="A247" s="39" t="s">
        <v>51</v>
      </c>
      <c r="E247" s="38" t="s">
        <v>383</v>
      </c>
    </row>
    <row r="248" spans="1:16" ht="12.75">
      <c r="A248" s="25" t="s">
        <v>45</v>
      </c>
      <c s="29" t="s">
        <v>384</v>
      </c>
      <c s="29" t="s">
        <v>385</v>
      </c>
      <c s="25" t="s">
        <v>47</v>
      </c>
      <c s="30" t="s">
        <v>386</v>
      </c>
      <c s="31" t="s">
        <v>122</v>
      </c>
      <c s="32">
        <v>339</v>
      </c>
      <c s="33">
        <v>0</v>
      </c>
      <c s="34">
        <f>ROUND(ROUND(H248,2)*ROUND(G248,3),2)</f>
      </c>
      <c r="O248">
        <f>(I248*21)/100</f>
      </c>
      <c t="s">
        <v>23</v>
      </c>
    </row>
    <row r="249" spans="1:5" ht="12.75">
      <c r="A249" s="35" t="s">
        <v>50</v>
      </c>
      <c r="E249" s="36" t="s">
        <v>47</v>
      </c>
    </row>
    <row r="250" spans="1:5" ht="25.5">
      <c r="A250" s="39" t="s">
        <v>51</v>
      </c>
      <c r="E250" s="38" t="s">
        <v>387</v>
      </c>
    </row>
    <row r="251" spans="1:16" ht="12.75">
      <c r="A251" s="25" t="s">
        <v>45</v>
      </c>
      <c s="29" t="s">
        <v>388</v>
      </c>
      <c s="29" t="s">
        <v>389</v>
      </c>
      <c s="25" t="s">
        <v>47</v>
      </c>
      <c s="30" t="s">
        <v>390</v>
      </c>
      <c s="31" t="s">
        <v>122</v>
      </c>
      <c s="32">
        <v>51</v>
      </c>
      <c s="33">
        <v>0</v>
      </c>
      <c s="34">
        <f>ROUND(ROUND(H251,2)*ROUND(G251,3),2)</f>
      </c>
      <c r="O251">
        <f>(I251*21)/100</f>
      </c>
      <c t="s">
        <v>23</v>
      </c>
    </row>
    <row r="252" spans="1:5" ht="12.75">
      <c r="A252" s="35" t="s">
        <v>50</v>
      </c>
      <c r="E252" s="36" t="s">
        <v>47</v>
      </c>
    </row>
    <row r="253" spans="1:5" ht="63.75">
      <c r="A253" s="39" t="s">
        <v>51</v>
      </c>
      <c r="E253" s="38" t="s">
        <v>391</v>
      </c>
    </row>
    <row r="254" spans="1:16" ht="12.75">
      <c r="A254" s="25" t="s">
        <v>45</v>
      </c>
      <c s="29" t="s">
        <v>392</v>
      </c>
      <c s="29" t="s">
        <v>393</v>
      </c>
      <c s="25" t="s">
        <v>47</v>
      </c>
      <c s="30" t="s">
        <v>394</v>
      </c>
      <c s="31" t="s">
        <v>92</v>
      </c>
      <c s="32">
        <v>8</v>
      </c>
      <c s="33">
        <v>0</v>
      </c>
      <c s="34">
        <f>ROUND(ROUND(H254,2)*ROUND(G254,3),2)</f>
      </c>
      <c r="O254">
        <f>(I254*21)/100</f>
      </c>
      <c t="s">
        <v>23</v>
      </c>
    </row>
    <row r="255" spans="1:5" ht="12.75">
      <c r="A255" s="35" t="s">
        <v>50</v>
      </c>
      <c r="E255" s="36" t="s">
        <v>47</v>
      </c>
    </row>
    <row r="256" spans="1:5" ht="25.5">
      <c r="A256" s="39" t="s">
        <v>51</v>
      </c>
      <c r="E256" s="38" t="s">
        <v>395</v>
      </c>
    </row>
    <row r="257" spans="1:16" ht="12.75">
      <c r="A257" s="25" t="s">
        <v>45</v>
      </c>
      <c s="29" t="s">
        <v>396</v>
      </c>
      <c s="29" t="s">
        <v>397</v>
      </c>
      <c s="25" t="s">
        <v>47</v>
      </c>
      <c s="30" t="s">
        <v>398</v>
      </c>
      <c s="31" t="s">
        <v>92</v>
      </c>
      <c s="32">
        <v>3</v>
      </c>
      <c s="33">
        <v>0</v>
      </c>
      <c s="34">
        <f>ROUND(ROUND(H257,2)*ROUND(G257,3),2)</f>
      </c>
      <c r="O257">
        <f>(I257*21)/100</f>
      </c>
      <c t="s">
        <v>23</v>
      </c>
    </row>
    <row r="258" spans="1:5" ht="12.75">
      <c r="A258" s="35" t="s">
        <v>50</v>
      </c>
      <c r="E258" s="36" t="s">
        <v>47</v>
      </c>
    </row>
    <row r="259" spans="1:5" ht="25.5">
      <c r="A259" s="37" t="s">
        <v>51</v>
      </c>
      <c r="E259" s="38" t="s">
        <v>399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400</v>
      </c>
      <c s="40">
        <f>0+I8</f>
      </c>
      <c r="O3" t="s">
        <v>19</v>
      </c>
      <c t="s">
        <v>23</v>
      </c>
    </row>
    <row r="4" spans="1:16" ht="15" customHeight="1">
      <c r="A4" t="s">
        <v>17</v>
      </c>
      <c s="16" t="s">
        <v>18</v>
      </c>
      <c s="17" t="s">
        <v>400</v>
      </c>
      <c s="6"/>
      <c s="18" t="s">
        <v>401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332</v>
      </c>
      <c s="19"/>
      <c s="19"/>
      <c s="19"/>
      <c s="28">
        <f>0+Q8</f>
      </c>
      <c r="O8">
        <f>0+R8</f>
      </c>
      <c r="Q8">
        <f>0+I9+I12+I15+I18+I21+I24+I27+I30+I33+I36+I39+I42+I45+I48+I51+I54+I57+I60</f>
      </c>
      <c>
        <f>0+O9+O12+O15+O18+O21+O24+O27+O30+O33+O36+O39+O42+O45+O48+O51+O54+O57+O60</f>
      </c>
    </row>
    <row r="9" spans="1:16" ht="25.5">
      <c r="A9" s="25" t="s">
        <v>45</v>
      </c>
      <c s="29" t="s">
        <v>29</v>
      </c>
      <c s="29" t="s">
        <v>402</v>
      </c>
      <c s="25" t="s">
        <v>47</v>
      </c>
      <c s="30" t="s">
        <v>403</v>
      </c>
      <c s="31" t="s">
        <v>92</v>
      </c>
      <c s="32">
        <v>39</v>
      </c>
      <c s="33">
        <v>0</v>
      </c>
      <c s="34">
        <f>ROUND(ROUND(H9,2)*ROUND(G9,3),2)</f>
      </c>
      <c r="O9">
        <f>(I9*21)/100</f>
      </c>
      <c t="s">
        <v>23</v>
      </c>
    </row>
    <row r="10" spans="1:5" ht="12.75">
      <c r="A10" s="35" t="s">
        <v>50</v>
      </c>
      <c r="E10" s="36" t="s">
        <v>47</v>
      </c>
    </row>
    <row r="11" spans="1:5" ht="51">
      <c r="A11" s="39" t="s">
        <v>51</v>
      </c>
      <c r="E11" s="38" t="s">
        <v>404</v>
      </c>
    </row>
    <row r="12" spans="1:16" ht="12.75">
      <c r="A12" s="25" t="s">
        <v>45</v>
      </c>
      <c s="29" t="s">
        <v>23</v>
      </c>
      <c s="29" t="s">
        <v>405</v>
      </c>
      <c s="25" t="s">
        <v>47</v>
      </c>
      <c s="30" t="s">
        <v>406</v>
      </c>
      <c s="31" t="s">
        <v>92</v>
      </c>
      <c s="32">
        <v>39</v>
      </c>
      <c s="33">
        <v>0</v>
      </c>
      <c s="34">
        <f>ROUND(ROUND(H12,2)*ROUND(G12,3),2)</f>
      </c>
      <c r="O12">
        <f>(I12*21)/100</f>
      </c>
      <c t="s">
        <v>23</v>
      </c>
    </row>
    <row r="13" spans="1:5" ht="12.75">
      <c r="A13" s="35" t="s">
        <v>50</v>
      </c>
      <c r="E13" s="36" t="s">
        <v>47</v>
      </c>
    </row>
    <row r="14" spans="1:5" ht="38.25">
      <c r="A14" s="39" t="s">
        <v>51</v>
      </c>
      <c r="E14" s="38" t="s">
        <v>407</v>
      </c>
    </row>
    <row r="15" spans="1:16" ht="12.75">
      <c r="A15" s="25" t="s">
        <v>45</v>
      </c>
      <c s="29" t="s">
        <v>22</v>
      </c>
      <c s="29" t="s">
        <v>408</v>
      </c>
      <c s="25" t="s">
        <v>47</v>
      </c>
      <c s="30" t="s">
        <v>409</v>
      </c>
      <c s="31" t="s">
        <v>410</v>
      </c>
      <c s="32">
        <v>2418</v>
      </c>
      <c s="33">
        <v>0</v>
      </c>
      <c s="34">
        <f>ROUND(ROUND(H15,2)*ROUND(G15,3),2)</f>
      </c>
      <c r="O15">
        <f>(I15*21)/100</f>
      </c>
      <c t="s">
        <v>23</v>
      </c>
    </row>
    <row r="16" spans="1:5" ht="12.75">
      <c r="A16" s="35" t="s">
        <v>50</v>
      </c>
      <c r="E16" s="36" t="s">
        <v>47</v>
      </c>
    </row>
    <row r="17" spans="1:5" ht="38.25">
      <c r="A17" s="39" t="s">
        <v>51</v>
      </c>
      <c r="E17" s="38" t="s">
        <v>411</v>
      </c>
    </row>
    <row r="18" spans="1:16" ht="25.5">
      <c r="A18" s="25" t="s">
        <v>45</v>
      </c>
      <c s="29" t="s">
        <v>33</v>
      </c>
      <c s="29" t="s">
        <v>412</v>
      </c>
      <c s="25" t="s">
        <v>47</v>
      </c>
      <c s="30" t="s">
        <v>413</v>
      </c>
      <c s="31" t="s">
        <v>92</v>
      </c>
      <c s="32">
        <v>4</v>
      </c>
      <c s="33">
        <v>0</v>
      </c>
      <c s="34">
        <f>ROUND(ROUND(H18,2)*ROUND(G18,3),2)</f>
      </c>
      <c r="O18">
        <f>(I18*21)/100</f>
      </c>
      <c t="s">
        <v>23</v>
      </c>
    </row>
    <row r="19" spans="1:5" ht="12.75">
      <c r="A19" s="35" t="s">
        <v>50</v>
      </c>
      <c r="E19" s="36" t="s">
        <v>47</v>
      </c>
    </row>
    <row r="20" spans="1:5" ht="25.5">
      <c r="A20" s="39" t="s">
        <v>51</v>
      </c>
      <c r="E20" s="38" t="s">
        <v>414</v>
      </c>
    </row>
    <row r="21" spans="1:16" ht="12.75">
      <c r="A21" s="25" t="s">
        <v>45</v>
      </c>
      <c s="29" t="s">
        <v>35</v>
      </c>
      <c s="29" t="s">
        <v>415</v>
      </c>
      <c s="25" t="s">
        <v>47</v>
      </c>
      <c s="30" t="s">
        <v>416</v>
      </c>
      <c s="31" t="s">
        <v>92</v>
      </c>
      <c s="32">
        <v>4</v>
      </c>
      <c s="33">
        <v>0</v>
      </c>
      <c s="34">
        <f>ROUND(ROUND(H21,2)*ROUND(G21,3),2)</f>
      </c>
      <c r="O21">
        <f>(I21*21)/100</f>
      </c>
      <c t="s">
        <v>23</v>
      </c>
    </row>
    <row r="22" spans="1:5" ht="12.75">
      <c r="A22" s="35" t="s">
        <v>50</v>
      </c>
      <c r="E22" s="36" t="s">
        <v>47</v>
      </c>
    </row>
    <row r="23" spans="1:5" ht="12.75">
      <c r="A23" s="39" t="s">
        <v>51</v>
      </c>
      <c r="E23" s="38" t="s">
        <v>417</v>
      </c>
    </row>
    <row r="24" spans="1:16" ht="12.75">
      <c r="A24" s="25" t="s">
        <v>45</v>
      </c>
      <c s="29" t="s">
        <v>37</v>
      </c>
      <c s="29" t="s">
        <v>418</v>
      </c>
      <c s="25" t="s">
        <v>47</v>
      </c>
      <c s="30" t="s">
        <v>419</v>
      </c>
      <c s="31" t="s">
        <v>410</v>
      </c>
      <c s="32">
        <v>248</v>
      </c>
      <c s="33">
        <v>0</v>
      </c>
      <c s="34">
        <f>ROUND(ROUND(H24,2)*ROUND(G24,3),2)</f>
      </c>
      <c r="O24">
        <f>(I24*21)/100</f>
      </c>
      <c t="s">
        <v>23</v>
      </c>
    </row>
    <row r="25" spans="1:5" ht="12.75">
      <c r="A25" s="35" t="s">
        <v>50</v>
      </c>
      <c r="E25" s="36" t="s">
        <v>47</v>
      </c>
    </row>
    <row r="26" spans="1:5" ht="12.75">
      <c r="A26" s="39" t="s">
        <v>51</v>
      </c>
      <c r="E26" s="38" t="s">
        <v>420</v>
      </c>
    </row>
    <row r="27" spans="1:16" ht="12.75">
      <c r="A27" s="25" t="s">
        <v>45</v>
      </c>
      <c s="29" t="s">
        <v>69</v>
      </c>
      <c s="29" t="s">
        <v>421</v>
      </c>
      <c s="25" t="s">
        <v>47</v>
      </c>
      <c s="30" t="s">
        <v>422</v>
      </c>
      <c s="31" t="s">
        <v>92</v>
      </c>
      <c s="32">
        <v>3</v>
      </c>
      <c s="33">
        <v>0</v>
      </c>
      <c s="34">
        <f>ROUND(ROUND(H27,2)*ROUND(G27,3),2)</f>
      </c>
      <c r="O27">
        <f>(I27*21)/100</f>
      </c>
      <c t="s">
        <v>23</v>
      </c>
    </row>
    <row r="28" spans="1:5" ht="12.75">
      <c r="A28" s="35" t="s">
        <v>50</v>
      </c>
      <c r="E28" s="36" t="s">
        <v>47</v>
      </c>
    </row>
    <row r="29" spans="1:5" ht="51">
      <c r="A29" s="39" t="s">
        <v>51</v>
      </c>
      <c r="E29" s="38" t="s">
        <v>423</v>
      </c>
    </row>
    <row r="30" spans="1:16" ht="12.75">
      <c r="A30" s="25" t="s">
        <v>45</v>
      </c>
      <c s="29" t="s">
        <v>73</v>
      </c>
      <c s="29" t="s">
        <v>424</v>
      </c>
      <c s="25" t="s">
        <v>47</v>
      </c>
      <c s="30" t="s">
        <v>425</v>
      </c>
      <c s="31" t="s">
        <v>92</v>
      </c>
      <c s="32">
        <v>3</v>
      </c>
      <c s="33">
        <v>0</v>
      </c>
      <c s="34">
        <f>ROUND(ROUND(H30,2)*ROUND(G30,3),2)</f>
      </c>
      <c r="O30">
        <f>(I30*21)/100</f>
      </c>
      <c t="s">
        <v>23</v>
      </c>
    </row>
    <row r="31" spans="1:5" ht="12.75">
      <c r="A31" s="35" t="s">
        <v>50</v>
      </c>
      <c r="E31" s="36" t="s">
        <v>47</v>
      </c>
    </row>
    <row r="32" spans="1:5" ht="38.25">
      <c r="A32" s="39" t="s">
        <v>51</v>
      </c>
      <c r="E32" s="38" t="s">
        <v>426</v>
      </c>
    </row>
    <row r="33" spans="1:16" ht="12.75">
      <c r="A33" s="25" t="s">
        <v>45</v>
      </c>
      <c s="29" t="s">
        <v>40</v>
      </c>
      <c s="29" t="s">
        <v>427</v>
      </c>
      <c s="25" t="s">
        <v>47</v>
      </c>
      <c s="30" t="s">
        <v>428</v>
      </c>
      <c s="31" t="s">
        <v>410</v>
      </c>
      <c s="32">
        <v>124</v>
      </c>
      <c s="33">
        <v>0</v>
      </c>
      <c s="34">
        <f>ROUND(ROUND(H33,2)*ROUND(G33,3),2)</f>
      </c>
      <c r="O33">
        <f>(I33*21)/100</f>
      </c>
      <c t="s">
        <v>23</v>
      </c>
    </row>
    <row r="34" spans="1:5" ht="12.75">
      <c r="A34" s="35" t="s">
        <v>50</v>
      </c>
      <c r="E34" s="36" t="s">
        <v>47</v>
      </c>
    </row>
    <row r="35" spans="1:5" ht="38.25">
      <c r="A35" s="39" t="s">
        <v>51</v>
      </c>
      <c r="E35" s="38" t="s">
        <v>429</v>
      </c>
    </row>
    <row r="36" spans="1:16" ht="12.75">
      <c r="A36" s="25" t="s">
        <v>45</v>
      </c>
      <c s="29" t="s">
        <v>42</v>
      </c>
      <c s="29" t="s">
        <v>430</v>
      </c>
      <c s="25" t="s">
        <v>47</v>
      </c>
      <c s="30" t="s">
        <v>431</v>
      </c>
      <c s="31" t="s">
        <v>92</v>
      </c>
      <c s="32">
        <v>40</v>
      </c>
      <c s="33">
        <v>0</v>
      </c>
      <c s="34">
        <f>ROUND(ROUND(H36,2)*ROUND(G36,3),2)</f>
      </c>
      <c r="O36">
        <f>(I36*21)/100</f>
      </c>
      <c t="s">
        <v>23</v>
      </c>
    </row>
    <row r="37" spans="1:5" ht="12.75">
      <c r="A37" s="35" t="s">
        <v>50</v>
      </c>
      <c r="E37" s="36" t="s">
        <v>47</v>
      </c>
    </row>
    <row r="38" spans="1:5" ht="25.5">
      <c r="A38" s="39" t="s">
        <v>51</v>
      </c>
      <c r="E38" s="38" t="s">
        <v>432</v>
      </c>
    </row>
    <row r="39" spans="1:16" ht="12.75">
      <c r="A39" s="25" t="s">
        <v>45</v>
      </c>
      <c s="29" t="s">
        <v>83</v>
      </c>
      <c s="29" t="s">
        <v>433</v>
      </c>
      <c s="25" t="s">
        <v>47</v>
      </c>
      <c s="30" t="s">
        <v>434</v>
      </c>
      <c s="31" t="s">
        <v>92</v>
      </c>
      <c s="32">
        <v>40</v>
      </c>
      <c s="33">
        <v>0</v>
      </c>
      <c s="34">
        <f>ROUND(ROUND(H39,2)*ROUND(G39,3),2)</f>
      </c>
      <c r="O39">
        <f>(I39*21)/100</f>
      </c>
      <c t="s">
        <v>23</v>
      </c>
    </row>
    <row r="40" spans="1:5" ht="12.75">
      <c r="A40" s="35" t="s">
        <v>50</v>
      </c>
      <c r="E40" s="36" t="s">
        <v>47</v>
      </c>
    </row>
    <row r="41" spans="1:5" ht="12.75">
      <c r="A41" s="39" t="s">
        <v>51</v>
      </c>
      <c r="E41" s="38" t="s">
        <v>435</v>
      </c>
    </row>
    <row r="42" spans="1:16" ht="12.75">
      <c r="A42" s="25" t="s">
        <v>45</v>
      </c>
      <c s="29" t="s">
        <v>86</v>
      </c>
      <c s="29" t="s">
        <v>436</v>
      </c>
      <c s="25" t="s">
        <v>47</v>
      </c>
      <c s="30" t="s">
        <v>437</v>
      </c>
      <c s="31" t="s">
        <v>410</v>
      </c>
      <c s="32">
        <v>1240</v>
      </c>
      <c s="33">
        <v>0</v>
      </c>
      <c s="34">
        <f>ROUND(ROUND(H42,2)*ROUND(G42,3),2)</f>
      </c>
      <c r="O42">
        <f>(I42*21)/100</f>
      </c>
      <c t="s">
        <v>23</v>
      </c>
    </row>
    <row r="43" spans="1:5" ht="12.75">
      <c r="A43" s="35" t="s">
        <v>50</v>
      </c>
      <c r="E43" s="36" t="s">
        <v>47</v>
      </c>
    </row>
    <row r="44" spans="1:5" ht="12.75">
      <c r="A44" s="39" t="s">
        <v>51</v>
      </c>
      <c r="E44" s="38" t="s">
        <v>438</v>
      </c>
    </row>
    <row r="45" spans="1:16" ht="12.75">
      <c r="A45" s="25" t="s">
        <v>45</v>
      </c>
      <c s="29" t="s">
        <v>90</v>
      </c>
      <c s="29" t="s">
        <v>439</v>
      </c>
      <c s="25" t="s">
        <v>47</v>
      </c>
      <c s="30" t="s">
        <v>440</v>
      </c>
      <c s="31" t="s">
        <v>122</v>
      </c>
      <c s="32">
        <v>94</v>
      </c>
      <c s="33">
        <v>0</v>
      </c>
      <c s="34">
        <f>ROUND(ROUND(H45,2)*ROUND(G45,3),2)</f>
      </c>
      <c r="O45">
        <f>(I45*21)/100</f>
      </c>
      <c t="s">
        <v>23</v>
      </c>
    </row>
    <row r="46" spans="1:5" ht="12.75">
      <c r="A46" s="35" t="s">
        <v>50</v>
      </c>
      <c r="E46" s="36" t="s">
        <v>47</v>
      </c>
    </row>
    <row r="47" spans="1:5" ht="38.25">
      <c r="A47" s="39" t="s">
        <v>51</v>
      </c>
      <c r="E47" s="38" t="s">
        <v>441</v>
      </c>
    </row>
    <row r="48" spans="1:16" ht="12.75">
      <c r="A48" s="25" t="s">
        <v>45</v>
      </c>
      <c s="29" t="s">
        <v>94</v>
      </c>
      <c s="29" t="s">
        <v>442</v>
      </c>
      <c s="25" t="s">
        <v>47</v>
      </c>
      <c s="30" t="s">
        <v>443</v>
      </c>
      <c s="31" t="s">
        <v>122</v>
      </c>
      <c s="32">
        <v>94</v>
      </c>
      <c s="33">
        <v>0</v>
      </c>
      <c s="34">
        <f>ROUND(ROUND(H48,2)*ROUND(G48,3),2)</f>
      </c>
      <c r="O48">
        <f>(I48*21)/100</f>
      </c>
      <c t="s">
        <v>23</v>
      </c>
    </row>
    <row r="49" spans="1:5" ht="12.75">
      <c r="A49" s="35" t="s">
        <v>50</v>
      </c>
      <c r="E49" s="36" t="s">
        <v>47</v>
      </c>
    </row>
    <row r="50" spans="1:5" ht="38.25">
      <c r="A50" s="39" t="s">
        <v>51</v>
      </c>
      <c r="E50" s="38" t="s">
        <v>441</v>
      </c>
    </row>
    <row r="51" spans="1:16" ht="12.75">
      <c r="A51" s="25" t="s">
        <v>45</v>
      </c>
      <c s="29" t="s">
        <v>143</v>
      </c>
      <c s="29" t="s">
        <v>444</v>
      </c>
      <c s="25" t="s">
        <v>47</v>
      </c>
      <c s="30" t="s">
        <v>445</v>
      </c>
      <c s="31" t="s">
        <v>446</v>
      </c>
      <c s="32">
        <v>2914</v>
      </c>
      <c s="33">
        <v>0</v>
      </c>
      <c s="34">
        <f>ROUND(ROUND(H51,2)*ROUND(G51,3),2)</f>
      </c>
      <c r="O51">
        <f>(I51*21)/100</f>
      </c>
      <c t="s">
        <v>23</v>
      </c>
    </row>
    <row r="52" spans="1:5" ht="12.75">
      <c r="A52" s="35" t="s">
        <v>50</v>
      </c>
      <c r="E52" s="36" t="s">
        <v>47</v>
      </c>
    </row>
    <row r="53" spans="1:5" ht="51">
      <c r="A53" s="39" t="s">
        <v>51</v>
      </c>
      <c r="E53" s="38" t="s">
        <v>447</v>
      </c>
    </row>
    <row r="54" spans="1:16" ht="25.5">
      <c r="A54" s="25" t="s">
        <v>45</v>
      </c>
      <c s="29" t="s">
        <v>145</v>
      </c>
      <c s="29" t="s">
        <v>448</v>
      </c>
      <c s="25" t="s">
        <v>47</v>
      </c>
      <c s="30" t="s">
        <v>449</v>
      </c>
      <c s="31" t="s">
        <v>92</v>
      </c>
      <c s="32">
        <v>142</v>
      </c>
      <c s="33">
        <v>0</v>
      </c>
      <c s="34">
        <f>ROUND(ROUND(H54,2)*ROUND(G54,3),2)</f>
      </c>
      <c r="O54">
        <f>(I54*21)/100</f>
      </c>
      <c t="s">
        <v>23</v>
      </c>
    </row>
    <row r="55" spans="1:5" ht="12.75">
      <c r="A55" s="35" t="s">
        <v>50</v>
      </c>
      <c r="E55" s="36" t="s">
        <v>47</v>
      </c>
    </row>
    <row r="56" spans="1:5" ht="102">
      <c r="A56" s="39" t="s">
        <v>51</v>
      </c>
      <c r="E56" s="38" t="s">
        <v>450</v>
      </c>
    </row>
    <row r="57" spans="1:16" ht="12.75">
      <c r="A57" s="25" t="s">
        <v>45</v>
      </c>
      <c s="29" t="s">
        <v>149</v>
      </c>
      <c s="29" t="s">
        <v>451</v>
      </c>
      <c s="25" t="s">
        <v>47</v>
      </c>
      <c s="30" t="s">
        <v>452</v>
      </c>
      <c s="31" t="s">
        <v>92</v>
      </c>
      <c s="32">
        <v>142</v>
      </c>
      <c s="33">
        <v>0</v>
      </c>
      <c s="34">
        <f>ROUND(ROUND(H57,2)*ROUND(G57,3),2)</f>
      </c>
      <c r="O57">
        <f>(I57*21)/100</f>
      </c>
      <c t="s">
        <v>23</v>
      </c>
    </row>
    <row r="58" spans="1:5" ht="12.75">
      <c r="A58" s="35" t="s">
        <v>50</v>
      </c>
      <c r="E58" s="36" t="s">
        <v>47</v>
      </c>
    </row>
    <row r="59" spans="1:5" ht="89.25">
      <c r="A59" s="39" t="s">
        <v>51</v>
      </c>
      <c r="E59" s="38" t="s">
        <v>453</v>
      </c>
    </row>
    <row r="60" spans="1:16" ht="12.75">
      <c r="A60" s="25" t="s">
        <v>45</v>
      </c>
      <c s="29" t="s">
        <v>153</v>
      </c>
      <c s="29" t="s">
        <v>454</v>
      </c>
      <c s="25" t="s">
        <v>47</v>
      </c>
      <c s="30" t="s">
        <v>455</v>
      </c>
      <c s="31" t="s">
        <v>410</v>
      </c>
      <c s="32">
        <v>8804</v>
      </c>
      <c s="33">
        <v>0</v>
      </c>
      <c s="34">
        <f>ROUND(ROUND(H60,2)*ROUND(G60,3),2)</f>
      </c>
      <c r="O60">
        <f>(I60*21)/100</f>
      </c>
      <c t="s">
        <v>23</v>
      </c>
    </row>
    <row r="61" spans="1:5" ht="12.75">
      <c r="A61" s="35" t="s">
        <v>50</v>
      </c>
      <c r="E61" s="36" t="s">
        <v>47</v>
      </c>
    </row>
    <row r="62" spans="1:5" ht="89.25">
      <c r="A62" s="37" t="s">
        <v>51</v>
      </c>
      <c r="E62" s="38" t="s">
        <v>456</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0+O8+O15+O49+O56+O63+O85</f>
      </c>
      <c t="s">
        <v>22</v>
      </c>
    </row>
    <row r="3" spans="1:16" ht="15" customHeight="1">
      <c r="A3" t="s">
        <v>12</v>
      </c>
      <c s="12" t="s">
        <v>14</v>
      </c>
      <c s="13" t="s">
        <v>15</v>
      </c>
      <c s="1"/>
      <c s="14" t="s">
        <v>16</v>
      </c>
      <c s="1"/>
      <c s="9"/>
      <c s="8" t="s">
        <v>457</v>
      </c>
      <c s="40">
        <f>0+I8+I15+I49+I56+I63+I85</f>
      </c>
      <c r="O3" t="s">
        <v>19</v>
      </c>
      <c t="s">
        <v>23</v>
      </c>
    </row>
    <row r="4" spans="1:16" ht="15" customHeight="1">
      <c r="A4" t="s">
        <v>17</v>
      </c>
      <c s="16" t="s">
        <v>18</v>
      </c>
      <c s="17" t="s">
        <v>457</v>
      </c>
      <c s="6"/>
      <c s="18" t="s">
        <v>458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12.75">
      <c r="A9" s="25" t="s">
        <v>45</v>
      </c>
      <c s="29" t="s">
        <v>29</v>
      </c>
      <c s="29" t="s">
        <v>100</v>
      </c>
      <c s="25" t="s">
        <v>47</v>
      </c>
      <c s="30" t="s">
        <v>101</v>
      </c>
      <c s="31" t="s">
        <v>102</v>
      </c>
      <c s="32">
        <v>2023.904</v>
      </c>
      <c s="33">
        <v>0</v>
      </c>
      <c s="34">
        <f>ROUND(ROUND(H9,2)*ROUND(G9,3),2)</f>
      </c>
      <c r="O9">
        <f>(I9*21)/100</f>
      </c>
      <c t="s">
        <v>23</v>
      </c>
    </row>
    <row r="10" spans="1:5" ht="12.75">
      <c r="A10" s="35" t="s">
        <v>50</v>
      </c>
      <c r="E10" s="36" t="s">
        <v>47</v>
      </c>
    </row>
    <row r="11" spans="1:5" ht="89.25">
      <c r="A11" s="39" t="s">
        <v>51</v>
      </c>
      <c r="E11" s="38" t="s">
        <v>459</v>
      </c>
    </row>
    <row r="12" spans="1:16" ht="12.75">
      <c r="A12" s="25" t="s">
        <v>45</v>
      </c>
      <c s="29" t="s">
        <v>23</v>
      </c>
      <c s="29" t="s">
        <v>107</v>
      </c>
      <c s="25" t="s">
        <v>47</v>
      </c>
      <c s="30" t="s">
        <v>108</v>
      </c>
      <c s="31" t="s">
        <v>102</v>
      </c>
      <c s="32">
        <v>185.338</v>
      </c>
      <c s="33">
        <v>0</v>
      </c>
      <c s="34">
        <f>ROUND(ROUND(H12,2)*ROUND(G12,3),2)</f>
      </c>
      <c r="O12">
        <f>(I12*21)/100</f>
      </c>
      <c t="s">
        <v>23</v>
      </c>
    </row>
    <row r="13" spans="1:5" ht="12.75">
      <c r="A13" s="35" t="s">
        <v>50</v>
      </c>
      <c r="E13" s="36" t="s">
        <v>47</v>
      </c>
    </row>
    <row r="14" spans="1:5" ht="38.25">
      <c r="A14" s="37" t="s">
        <v>51</v>
      </c>
      <c r="E14" s="38" t="s">
        <v>460</v>
      </c>
    </row>
    <row r="15" spans="1:18" ht="12.75" customHeight="1">
      <c r="A15" s="6" t="s">
        <v>43</v>
      </c>
      <c s="6"/>
      <c s="42" t="s">
        <v>29</v>
      </c>
      <c s="6"/>
      <c s="27" t="s">
        <v>110</v>
      </c>
      <c s="6"/>
      <c s="6"/>
      <c s="6"/>
      <c s="43">
        <f>0+Q15</f>
      </c>
      <c r="O15">
        <f>0+R15</f>
      </c>
      <c r="Q15">
        <f>0+I16+I19+I22+I25+I28+I31+I34+I37+I40+I43+I46</f>
      </c>
      <c>
        <f>0+O16+O19+O22+O25+O28+O31+O34+O37+O40+O43+O46</f>
      </c>
    </row>
    <row r="16" spans="1:16" ht="25.5">
      <c r="A16" s="25" t="s">
        <v>45</v>
      </c>
      <c s="29" t="s">
        <v>22</v>
      </c>
      <c s="29" t="s">
        <v>111</v>
      </c>
      <c s="25" t="s">
        <v>47</v>
      </c>
      <c s="30" t="s">
        <v>112</v>
      </c>
      <c s="31" t="s">
        <v>113</v>
      </c>
      <c s="32">
        <v>107.92</v>
      </c>
      <c s="33">
        <v>0</v>
      </c>
      <c s="34">
        <f>ROUND(ROUND(H16,2)*ROUND(G16,3),2)</f>
      </c>
      <c r="O16">
        <f>(I16*21)/100</f>
      </c>
      <c t="s">
        <v>23</v>
      </c>
    </row>
    <row r="17" spans="1:5" ht="12.75">
      <c r="A17" s="35" t="s">
        <v>50</v>
      </c>
      <c r="E17" s="36" t="s">
        <v>47</v>
      </c>
    </row>
    <row r="18" spans="1:5" ht="89.25">
      <c r="A18" s="39" t="s">
        <v>51</v>
      </c>
      <c r="E18" s="38" t="s">
        <v>461</v>
      </c>
    </row>
    <row r="19" spans="1:16" ht="12.75">
      <c r="A19" s="25" t="s">
        <v>45</v>
      </c>
      <c s="29" t="s">
        <v>33</v>
      </c>
      <c s="29" t="s">
        <v>116</v>
      </c>
      <c s="25" t="s">
        <v>47</v>
      </c>
      <c s="30" t="s">
        <v>117</v>
      </c>
      <c s="31" t="s">
        <v>113</v>
      </c>
      <c s="32">
        <v>77.224</v>
      </c>
      <c s="33">
        <v>0</v>
      </c>
      <c s="34">
        <f>ROUND(ROUND(H19,2)*ROUND(G19,3),2)</f>
      </c>
      <c r="O19">
        <f>(I19*21)/100</f>
      </c>
      <c t="s">
        <v>23</v>
      </c>
    </row>
    <row r="20" spans="1:5" ht="12.75">
      <c r="A20" s="35" t="s">
        <v>50</v>
      </c>
      <c r="E20" s="36" t="s">
        <v>47</v>
      </c>
    </row>
    <row r="21" spans="1:5" ht="89.25">
      <c r="A21" s="39" t="s">
        <v>51</v>
      </c>
      <c r="E21" s="38" t="s">
        <v>462</v>
      </c>
    </row>
    <row r="22" spans="1:16" ht="12.75">
      <c r="A22" s="25" t="s">
        <v>45</v>
      </c>
      <c s="29" t="s">
        <v>35</v>
      </c>
      <c s="29" t="s">
        <v>127</v>
      </c>
      <c s="25" t="s">
        <v>47</v>
      </c>
      <c s="30" t="s">
        <v>128</v>
      </c>
      <c s="31" t="s">
        <v>113</v>
      </c>
      <c s="32">
        <v>1.68</v>
      </c>
      <c s="33">
        <v>0</v>
      </c>
      <c s="34">
        <f>ROUND(ROUND(H22,2)*ROUND(G22,3),2)</f>
      </c>
      <c r="O22">
        <f>(I22*21)/100</f>
      </c>
      <c t="s">
        <v>23</v>
      </c>
    </row>
    <row r="23" spans="1:5" ht="12.75">
      <c r="A23" s="35" t="s">
        <v>50</v>
      </c>
      <c r="E23" s="36" t="s">
        <v>47</v>
      </c>
    </row>
    <row r="24" spans="1:5" ht="63.75">
      <c r="A24" s="39" t="s">
        <v>51</v>
      </c>
      <c r="E24" s="38" t="s">
        <v>463</v>
      </c>
    </row>
    <row r="25" spans="1:16" ht="12.75">
      <c r="A25" s="25" t="s">
        <v>45</v>
      </c>
      <c s="29" t="s">
        <v>37</v>
      </c>
      <c s="29" t="s">
        <v>133</v>
      </c>
      <c s="25" t="s">
        <v>47</v>
      </c>
      <c s="30" t="s">
        <v>134</v>
      </c>
      <c s="31" t="s">
        <v>113</v>
      </c>
      <c s="32">
        <v>1.68</v>
      </c>
      <c s="33">
        <v>0</v>
      </c>
      <c s="34">
        <f>ROUND(ROUND(H25,2)*ROUND(G25,3),2)</f>
      </c>
      <c r="O25">
        <f>(I25*21)/100</f>
      </c>
      <c t="s">
        <v>23</v>
      </c>
    </row>
    <row r="26" spans="1:5" ht="12.75">
      <c r="A26" s="35" t="s">
        <v>50</v>
      </c>
      <c r="E26" s="36" t="s">
        <v>47</v>
      </c>
    </row>
    <row r="27" spans="1:5" ht="12.75">
      <c r="A27" s="39" t="s">
        <v>51</v>
      </c>
      <c r="E27" s="38" t="s">
        <v>464</v>
      </c>
    </row>
    <row r="28" spans="1:16" ht="12.75">
      <c r="A28" s="25" t="s">
        <v>45</v>
      </c>
      <c s="29" t="s">
        <v>69</v>
      </c>
      <c s="29" t="s">
        <v>150</v>
      </c>
      <c s="25" t="s">
        <v>47</v>
      </c>
      <c s="30" t="s">
        <v>151</v>
      </c>
      <c s="31" t="s">
        <v>113</v>
      </c>
      <c s="32">
        <v>904.032</v>
      </c>
      <c s="33">
        <v>0</v>
      </c>
      <c s="34">
        <f>ROUND(ROUND(H28,2)*ROUND(G28,3),2)</f>
      </c>
      <c r="O28">
        <f>(I28*21)/100</f>
      </c>
      <c t="s">
        <v>23</v>
      </c>
    </row>
    <row r="29" spans="1:5" ht="12.75">
      <c r="A29" s="35" t="s">
        <v>50</v>
      </c>
      <c r="E29" s="36" t="s">
        <v>47</v>
      </c>
    </row>
    <row r="30" spans="1:5" ht="89.25">
      <c r="A30" s="39" t="s">
        <v>51</v>
      </c>
      <c r="E30" s="38" t="s">
        <v>465</v>
      </c>
    </row>
    <row r="31" spans="1:16" ht="12.75">
      <c r="A31" s="25" t="s">
        <v>45</v>
      </c>
      <c s="29" t="s">
        <v>73</v>
      </c>
      <c s="29" t="s">
        <v>158</v>
      </c>
      <c s="25" t="s">
        <v>47</v>
      </c>
      <c s="30" t="s">
        <v>159</v>
      </c>
      <c s="31" t="s">
        <v>113</v>
      </c>
      <c s="32">
        <v>905.712</v>
      </c>
      <c s="33">
        <v>0</v>
      </c>
      <c s="34">
        <f>ROUND(ROUND(H31,2)*ROUND(G31,3),2)</f>
      </c>
      <c r="O31">
        <f>(I31*21)/100</f>
      </c>
      <c t="s">
        <v>23</v>
      </c>
    </row>
    <row r="32" spans="1:5" ht="12.75">
      <c r="A32" s="35" t="s">
        <v>50</v>
      </c>
      <c r="E32" s="36" t="s">
        <v>47</v>
      </c>
    </row>
    <row r="33" spans="1:5" ht="38.25">
      <c r="A33" s="39" t="s">
        <v>51</v>
      </c>
      <c r="E33" s="38" t="s">
        <v>466</v>
      </c>
    </row>
    <row r="34" spans="1:16" ht="12.75">
      <c r="A34" s="25" t="s">
        <v>45</v>
      </c>
      <c s="29" t="s">
        <v>40</v>
      </c>
      <c s="29" t="s">
        <v>170</v>
      </c>
      <c s="25" t="s">
        <v>47</v>
      </c>
      <c s="30" t="s">
        <v>171</v>
      </c>
      <c s="31" t="s">
        <v>113</v>
      </c>
      <c s="32">
        <v>819.56</v>
      </c>
      <c s="33">
        <v>0</v>
      </c>
      <c s="34">
        <f>ROUND(ROUND(H34,2)*ROUND(G34,3),2)</f>
      </c>
      <c r="O34">
        <f>(I34*21)/100</f>
      </c>
      <c t="s">
        <v>23</v>
      </c>
    </row>
    <row r="35" spans="1:5" ht="12.75">
      <c r="A35" s="35" t="s">
        <v>50</v>
      </c>
      <c r="E35" s="36" t="s">
        <v>47</v>
      </c>
    </row>
    <row r="36" spans="1:5" ht="89.25">
      <c r="A36" s="39" t="s">
        <v>51</v>
      </c>
      <c r="E36" s="38" t="s">
        <v>467</v>
      </c>
    </row>
    <row r="37" spans="1:16" ht="12.75">
      <c r="A37" s="25" t="s">
        <v>45</v>
      </c>
      <c s="29" t="s">
        <v>42</v>
      </c>
      <c s="29" t="s">
        <v>174</v>
      </c>
      <c s="25" t="s">
        <v>47</v>
      </c>
      <c s="30" t="s">
        <v>175</v>
      </c>
      <c s="31" t="s">
        <v>138</v>
      </c>
      <c s="32">
        <v>551.6</v>
      </c>
      <c s="33">
        <v>0</v>
      </c>
      <c s="34">
        <f>ROUND(ROUND(H37,2)*ROUND(G37,3),2)</f>
      </c>
      <c r="O37">
        <f>(I37*21)/100</f>
      </c>
      <c t="s">
        <v>23</v>
      </c>
    </row>
    <row r="38" spans="1:5" ht="12.75">
      <c r="A38" s="35" t="s">
        <v>50</v>
      </c>
      <c r="E38" s="36" t="s">
        <v>47</v>
      </c>
    </row>
    <row r="39" spans="1:5" ht="51">
      <c r="A39" s="39" t="s">
        <v>51</v>
      </c>
      <c r="E39" s="38" t="s">
        <v>468</v>
      </c>
    </row>
    <row r="40" spans="1:16" ht="12.75">
      <c r="A40" s="25" t="s">
        <v>45</v>
      </c>
      <c s="29" t="s">
        <v>83</v>
      </c>
      <c s="29" t="s">
        <v>178</v>
      </c>
      <c s="25" t="s">
        <v>47</v>
      </c>
      <c s="30" t="s">
        <v>179</v>
      </c>
      <c s="31" t="s">
        <v>113</v>
      </c>
      <c s="32">
        <v>1.68</v>
      </c>
      <c s="33">
        <v>0</v>
      </c>
      <c s="34">
        <f>ROUND(ROUND(H40,2)*ROUND(G40,3),2)</f>
      </c>
      <c r="O40">
        <f>(I40*21)/100</f>
      </c>
      <c t="s">
        <v>23</v>
      </c>
    </row>
    <row r="41" spans="1:5" ht="12.75">
      <c r="A41" s="35" t="s">
        <v>50</v>
      </c>
      <c r="E41" s="36" t="s">
        <v>47</v>
      </c>
    </row>
    <row r="42" spans="1:5" ht="51">
      <c r="A42" s="39" t="s">
        <v>51</v>
      </c>
      <c r="E42" s="38" t="s">
        <v>469</v>
      </c>
    </row>
    <row r="43" spans="1:16" ht="12.75">
      <c r="A43" s="25" t="s">
        <v>45</v>
      </c>
      <c s="29" t="s">
        <v>86</v>
      </c>
      <c s="29" t="s">
        <v>182</v>
      </c>
      <c s="25" t="s">
        <v>47</v>
      </c>
      <c s="30" t="s">
        <v>183</v>
      </c>
      <c s="31" t="s">
        <v>138</v>
      </c>
      <c s="32">
        <v>16.8</v>
      </c>
      <c s="33">
        <v>0</v>
      </c>
      <c s="34">
        <f>ROUND(ROUND(H43,2)*ROUND(G43,3),2)</f>
      </c>
      <c r="O43">
        <f>(I43*21)/100</f>
      </c>
      <c t="s">
        <v>23</v>
      </c>
    </row>
    <row r="44" spans="1:5" ht="12.75">
      <c r="A44" s="35" t="s">
        <v>50</v>
      </c>
      <c r="E44" s="36" t="s">
        <v>47</v>
      </c>
    </row>
    <row r="45" spans="1:5" ht="12.75">
      <c r="A45" s="39" t="s">
        <v>51</v>
      </c>
      <c r="E45" s="38" t="s">
        <v>470</v>
      </c>
    </row>
    <row r="46" spans="1:16" ht="12.75">
      <c r="A46" s="25" t="s">
        <v>45</v>
      </c>
      <c s="29" t="s">
        <v>90</v>
      </c>
      <c s="29" t="s">
        <v>186</v>
      </c>
      <c s="25" t="s">
        <v>47</v>
      </c>
      <c s="30" t="s">
        <v>187</v>
      </c>
      <c s="31" t="s">
        <v>138</v>
      </c>
      <c s="32">
        <v>16.8</v>
      </c>
      <c s="33">
        <v>0</v>
      </c>
      <c s="34">
        <f>ROUND(ROUND(H46,2)*ROUND(G46,3),2)</f>
      </c>
      <c r="O46">
        <f>(I46*21)/100</f>
      </c>
      <c t="s">
        <v>23</v>
      </c>
    </row>
    <row r="47" spans="1:5" ht="12.75">
      <c r="A47" s="35" t="s">
        <v>50</v>
      </c>
      <c r="E47" s="36" t="s">
        <v>47</v>
      </c>
    </row>
    <row r="48" spans="1:5" ht="12.75">
      <c r="A48" s="37" t="s">
        <v>51</v>
      </c>
      <c r="E48" s="38" t="s">
        <v>470</v>
      </c>
    </row>
    <row r="49" spans="1:18" ht="12.75" customHeight="1">
      <c r="A49" s="6" t="s">
        <v>43</v>
      </c>
      <c s="6"/>
      <c s="42" t="s">
        <v>33</v>
      </c>
      <c s="6"/>
      <c s="27" t="s">
        <v>222</v>
      </c>
      <c s="6"/>
      <c s="6"/>
      <c s="6"/>
      <c s="43">
        <f>0+Q49</f>
      </c>
      <c r="O49">
        <f>0+R49</f>
      </c>
      <c r="Q49">
        <f>0+I50+I53</f>
      </c>
      <c>
        <f>0+O50+O53</f>
      </c>
    </row>
    <row r="50" spans="1:16" ht="12.75">
      <c r="A50" s="25" t="s">
        <v>45</v>
      </c>
      <c s="29" t="s">
        <v>94</v>
      </c>
      <c s="29" t="s">
        <v>224</v>
      </c>
      <c s="25" t="s">
        <v>47</v>
      </c>
      <c s="30" t="s">
        <v>225</v>
      </c>
      <c s="31" t="s">
        <v>113</v>
      </c>
      <c s="32">
        <v>2.25</v>
      </c>
      <c s="33">
        <v>0</v>
      </c>
      <c s="34">
        <f>ROUND(ROUND(H50,2)*ROUND(G50,3),2)</f>
      </c>
      <c r="O50">
        <f>(I50*21)/100</f>
      </c>
      <c t="s">
        <v>23</v>
      </c>
    </row>
    <row r="51" spans="1:5" ht="12.75">
      <c r="A51" s="35" t="s">
        <v>50</v>
      </c>
      <c r="E51" s="36" t="s">
        <v>47</v>
      </c>
    </row>
    <row r="52" spans="1:5" ht="51">
      <c r="A52" s="39" t="s">
        <v>51</v>
      </c>
      <c r="E52" s="38" t="s">
        <v>471</v>
      </c>
    </row>
    <row r="53" spans="1:16" ht="12.75">
      <c r="A53" s="25" t="s">
        <v>45</v>
      </c>
      <c s="29" t="s">
        <v>143</v>
      </c>
      <c s="29" t="s">
        <v>234</v>
      </c>
      <c s="25" t="s">
        <v>47</v>
      </c>
      <c s="30" t="s">
        <v>235</v>
      </c>
      <c s="31" t="s">
        <v>113</v>
      </c>
      <c s="32">
        <v>49.54</v>
      </c>
      <c s="33">
        <v>0</v>
      </c>
      <c s="34">
        <f>ROUND(ROUND(H53,2)*ROUND(G53,3),2)</f>
      </c>
      <c r="O53">
        <f>(I53*21)/100</f>
      </c>
      <c t="s">
        <v>23</v>
      </c>
    </row>
    <row r="54" spans="1:5" ht="12.75">
      <c r="A54" s="35" t="s">
        <v>50</v>
      </c>
      <c r="E54" s="36" t="s">
        <v>47</v>
      </c>
    </row>
    <row r="55" spans="1:5" ht="51">
      <c r="A55" s="37" t="s">
        <v>51</v>
      </c>
      <c r="E55" s="38" t="s">
        <v>472</v>
      </c>
    </row>
    <row r="56" spans="1:18" ht="12.75" customHeight="1">
      <c r="A56" s="6" t="s">
        <v>43</v>
      </c>
      <c s="6"/>
      <c s="42" t="s">
        <v>35</v>
      </c>
      <c s="6"/>
      <c s="27" t="s">
        <v>245</v>
      </c>
      <c s="6"/>
      <c s="6"/>
      <c s="6"/>
      <c s="43">
        <f>0+Q56</f>
      </c>
      <c r="O56">
        <f>0+R56</f>
      </c>
      <c r="Q56">
        <f>0+I57+I60</f>
      </c>
      <c>
        <f>0+O57+O60</f>
      </c>
    </row>
    <row r="57" spans="1:16" ht="12.75">
      <c r="A57" s="25" t="s">
        <v>45</v>
      </c>
      <c s="29" t="s">
        <v>145</v>
      </c>
      <c s="29" t="s">
        <v>251</v>
      </c>
      <c s="25" t="s">
        <v>47</v>
      </c>
      <c s="30" t="s">
        <v>252</v>
      </c>
      <c s="31" t="s">
        <v>138</v>
      </c>
      <c s="32">
        <v>551.6</v>
      </c>
      <c s="33">
        <v>0</v>
      </c>
      <c s="34">
        <f>ROUND(ROUND(H57,2)*ROUND(G57,3),2)</f>
      </c>
      <c r="O57">
        <f>(I57*21)/100</f>
      </c>
      <c t="s">
        <v>23</v>
      </c>
    </row>
    <row r="58" spans="1:5" ht="12.75">
      <c r="A58" s="35" t="s">
        <v>50</v>
      </c>
      <c r="E58" s="36" t="s">
        <v>47</v>
      </c>
    </row>
    <row r="59" spans="1:5" ht="63.75">
      <c r="A59" s="39" t="s">
        <v>51</v>
      </c>
      <c r="E59" s="38" t="s">
        <v>473</v>
      </c>
    </row>
    <row r="60" spans="1:16" ht="12.75">
      <c r="A60" s="25" t="s">
        <v>45</v>
      </c>
      <c s="29" t="s">
        <v>149</v>
      </c>
      <c s="29" t="s">
        <v>257</v>
      </c>
      <c s="25" t="s">
        <v>47</v>
      </c>
      <c s="30" t="s">
        <v>258</v>
      </c>
      <c s="31" t="s">
        <v>138</v>
      </c>
      <c s="32">
        <v>551.6</v>
      </c>
      <c s="33">
        <v>0</v>
      </c>
      <c s="34">
        <f>ROUND(ROUND(H60,2)*ROUND(G60,3),2)</f>
      </c>
      <c r="O60">
        <f>(I60*21)/100</f>
      </c>
      <c t="s">
        <v>23</v>
      </c>
    </row>
    <row r="61" spans="1:5" ht="12.75">
      <c r="A61" s="35" t="s">
        <v>50</v>
      </c>
      <c r="E61" s="36" t="s">
        <v>47</v>
      </c>
    </row>
    <row r="62" spans="1:5" ht="63.75">
      <c r="A62" s="37" t="s">
        <v>51</v>
      </c>
      <c r="E62" s="38" t="s">
        <v>474</v>
      </c>
    </row>
    <row r="63" spans="1:18" ht="12.75" customHeight="1">
      <c r="A63" s="6" t="s">
        <v>43</v>
      </c>
      <c s="6"/>
      <c s="42" t="s">
        <v>73</v>
      </c>
      <c s="6"/>
      <c s="27" t="s">
        <v>301</v>
      </c>
      <c s="6"/>
      <c s="6"/>
      <c s="6"/>
      <c s="43">
        <f>0+Q63</f>
      </c>
      <c r="O63">
        <f>0+R63</f>
      </c>
      <c r="Q63">
        <f>0+I64+I67+I70+I73+I76+I79+I82</f>
      </c>
      <c>
        <f>0+O64+O67+O70+O73+O76+O79+O82</f>
      </c>
    </row>
    <row r="64" spans="1:16" ht="12.75">
      <c r="A64" s="25" t="s">
        <v>45</v>
      </c>
      <c s="29" t="s">
        <v>153</v>
      </c>
      <c s="29" t="s">
        <v>475</v>
      </c>
      <c s="25" t="s">
        <v>47</v>
      </c>
      <c s="30" t="s">
        <v>476</v>
      </c>
      <c s="31" t="s">
        <v>122</v>
      </c>
      <c s="32">
        <v>268</v>
      </c>
      <c s="33">
        <v>0</v>
      </c>
      <c s="34">
        <f>ROUND(ROUND(H64,2)*ROUND(G64,3),2)</f>
      </c>
      <c r="O64">
        <f>(I64*21)/100</f>
      </c>
      <c t="s">
        <v>23</v>
      </c>
    </row>
    <row r="65" spans="1:5" ht="12.75">
      <c r="A65" s="35" t="s">
        <v>50</v>
      </c>
      <c r="E65" s="36" t="s">
        <v>47</v>
      </c>
    </row>
    <row r="66" spans="1:5" ht="12.75">
      <c r="A66" s="39" t="s">
        <v>51</v>
      </c>
      <c r="E66" s="38" t="s">
        <v>477</v>
      </c>
    </row>
    <row r="67" spans="1:16" ht="12.75">
      <c r="A67" s="25" t="s">
        <v>45</v>
      </c>
      <c s="29" t="s">
        <v>155</v>
      </c>
      <c s="29" t="s">
        <v>478</v>
      </c>
      <c s="25" t="s">
        <v>47</v>
      </c>
      <c s="30" t="s">
        <v>479</v>
      </c>
      <c s="31" t="s">
        <v>122</v>
      </c>
      <c s="32">
        <v>98</v>
      </c>
      <c s="33">
        <v>0</v>
      </c>
      <c s="34">
        <f>ROUND(ROUND(H67,2)*ROUND(G67,3),2)</f>
      </c>
      <c r="O67">
        <f>(I67*21)/100</f>
      </c>
      <c t="s">
        <v>23</v>
      </c>
    </row>
    <row r="68" spans="1:5" ht="12.75">
      <c r="A68" s="35" t="s">
        <v>50</v>
      </c>
      <c r="E68" s="36" t="s">
        <v>47</v>
      </c>
    </row>
    <row r="69" spans="1:5" ht="12.75">
      <c r="A69" s="39" t="s">
        <v>51</v>
      </c>
      <c r="E69" s="38" t="s">
        <v>480</v>
      </c>
    </row>
    <row r="70" spans="1:16" ht="12.75">
      <c r="A70" s="25" t="s">
        <v>45</v>
      </c>
      <c s="29" t="s">
        <v>157</v>
      </c>
      <c s="29" t="s">
        <v>481</v>
      </c>
      <c s="25" t="s">
        <v>47</v>
      </c>
      <c s="30" t="s">
        <v>482</v>
      </c>
      <c s="31" t="s">
        <v>92</v>
      </c>
      <c s="32">
        <v>7</v>
      </c>
      <c s="33">
        <v>0</v>
      </c>
      <c s="34">
        <f>ROUND(ROUND(H70,2)*ROUND(G70,3),2)</f>
      </c>
      <c r="O70">
        <f>(I70*21)/100</f>
      </c>
      <c t="s">
        <v>23</v>
      </c>
    </row>
    <row r="71" spans="1:5" ht="12.75">
      <c r="A71" s="35" t="s">
        <v>50</v>
      </c>
      <c r="E71" s="36" t="s">
        <v>47</v>
      </c>
    </row>
    <row r="72" spans="1:5" ht="12.75">
      <c r="A72" s="39" t="s">
        <v>51</v>
      </c>
      <c r="E72" s="38" t="s">
        <v>483</v>
      </c>
    </row>
    <row r="73" spans="1:16" ht="12.75">
      <c r="A73" s="25" t="s">
        <v>45</v>
      </c>
      <c s="29" t="s">
        <v>161</v>
      </c>
      <c s="29" t="s">
        <v>484</v>
      </c>
      <c s="25" t="s">
        <v>47</v>
      </c>
      <c s="30" t="s">
        <v>485</v>
      </c>
      <c s="31" t="s">
        <v>92</v>
      </c>
      <c s="32">
        <v>4</v>
      </c>
      <c s="33">
        <v>0</v>
      </c>
      <c s="34">
        <f>ROUND(ROUND(H73,2)*ROUND(G73,3),2)</f>
      </c>
      <c r="O73">
        <f>(I73*21)/100</f>
      </c>
      <c t="s">
        <v>23</v>
      </c>
    </row>
    <row r="74" spans="1:5" ht="12.75">
      <c r="A74" s="35" t="s">
        <v>50</v>
      </c>
      <c r="E74" s="36" t="s">
        <v>47</v>
      </c>
    </row>
    <row r="75" spans="1:5" ht="12.75">
      <c r="A75" s="39" t="s">
        <v>51</v>
      </c>
      <c r="E75" s="38" t="s">
        <v>486</v>
      </c>
    </row>
    <row r="76" spans="1:16" ht="12.75">
      <c r="A76" s="25" t="s">
        <v>45</v>
      </c>
      <c s="29" t="s">
        <v>165</v>
      </c>
      <c s="29" t="s">
        <v>487</v>
      </c>
      <c s="25" t="s">
        <v>47</v>
      </c>
      <c s="30" t="s">
        <v>488</v>
      </c>
      <c s="31" t="s">
        <v>92</v>
      </c>
      <c s="32">
        <v>1</v>
      </c>
      <c s="33">
        <v>0</v>
      </c>
      <c s="34">
        <f>ROUND(ROUND(H76,2)*ROUND(G76,3),2)</f>
      </c>
      <c r="O76">
        <f>(I76*21)/100</f>
      </c>
      <c t="s">
        <v>23</v>
      </c>
    </row>
    <row r="77" spans="1:5" ht="12.75">
      <c r="A77" s="35" t="s">
        <v>50</v>
      </c>
      <c r="E77" s="36" t="s">
        <v>47</v>
      </c>
    </row>
    <row r="78" spans="1:5" ht="51">
      <c r="A78" s="39" t="s">
        <v>51</v>
      </c>
      <c r="E78" s="38" t="s">
        <v>489</v>
      </c>
    </row>
    <row r="79" spans="1:16" ht="12.75">
      <c r="A79" s="25" t="s">
        <v>45</v>
      </c>
      <c s="29" t="s">
        <v>169</v>
      </c>
      <c s="29" t="s">
        <v>490</v>
      </c>
      <c s="25" t="s">
        <v>47</v>
      </c>
      <c s="30" t="s">
        <v>491</v>
      </c>
      <c s="31" t="s">
        <v>122</v>
      </c>
      <c s="32">
        <v>275</v>
      </c>
      <c s="33">
        <v>0</v>
      </c>
      <c s="34">
        <f>ROUND(ROUND(H79,2)*ROUND(G79,3),2)</f>
      </c>
      <c r="O79">
        <f>(I79*21)/100</f>
      </c>
      <c t="s">
        <v>23</v>
      </c>
    </row>
    <row r="80" spans="1:5" ht="12.75">
      <c r="A80" s="35" t="s">
        <v>50</v>
      </c>
      <c r="E80" s="36" t="s">
        <v>47</v>
      </c>
    </row>
    <row r="81" spans="1:5" ht="12.75">
      <c r="A81" s="39" t="s">
        <v>51</v>
      </c>
      <c r="E81" s="38" t="s">
        <v>492</v>
      </c>
    </row>
    <row r="82" spans="1:16" ht="12.75">
      <c r="A82" s="25" t="s">
        <v>45</v>
      </c>
      <c s="29" t="s">
        <v>173</v>
      </c>
      <c s="29" t="s">
        <v>493</v>
      </c>
      <c s="25" t="s">
        <v>47</v>
      </c>
      <c s="30" t="s">
        <v>494</v>
      </c>
      <c s="31" t="s">
        <v>122</v>
      </c>
      <c s="32">
        <v>102</v>
      </c>
      <c s="33">
        <v>0</v>
      </c>
      <c s="34">
        <f>ROUND(ROUND(H82,2)*ROUND(G82,3),2)</f>
      </c>
      <c r="O82">
        <f>(I82*21)/100</f>
      </c>
      <c t="s">
        <v>23</v>
      </c>
    </row>
    <row r="83" spans="1:5" ht="12.75">
      <c r="A83" s="35" t="s">
        <v>50</v>
      </c>
      <c r="E83" s="36" t="s">
        <v>47</v>
      </c>
    </row>
    <row r="84" spans="1:5" ht="12.75">
      <c r="A84" s="37" t="s">
        <v>51</v>
      </c>
      <c r="E84" s="38" t="s">
        <v>495</v>
      </c>
    </row>
    <row r="85" spans="1:18" ht="12.75" customHeight="1">
      <c r="A85" s="6" t="s">
        <v>43</v>
      </c>
      <c s="6"/>
      <c s="42" t="s">
        <v>40</v>
      </c>
      <c s="6"/>
      <c s="27" t="s">
        <v>332</v>
      </c>
      <c s="6"/>
      <c s="6"/>
      <c s="6"/>
      <c s="43">
        <f>0+Q85</f>
      </c>
      <c r="O85">
        <f>0+R85</f>
      </c>
      <c r="Q85">
        <f>0+I86+I89</f>
      </c>
      <c>
        <f>0+O86+O89</f>
      </c>
    </row>
    <row r="86" spans="1:16" ht="12.75">
      <c r="A86" s="25" t="s">
        <v>45</v>
      </c>
      <c s="29" t="s">
        <v>177</v>
      </c>
      <c s="29" t="s">
        <v>373</v>
      </c>
      <c s="25" t="s">
        <v>47</v>
      </c>
      <c s="30" t="s">
        <v>374</v>
      </c>
      <c s="31" t="s">
        <v>122</v>
      </c>
      <c s="32">
        <v>821.2</v>
      </c>
      <c s="33">
        <v>0</v>
      </c>
      <c s="34">
        <f>ROUND(ROUND(H86,2)*ROUND(G86,3),2)</f>
      </c>
      <c r="O86">
        <f>(I86*21)/100</f>
      </c>
      <c t="s">
        <v>23</v>
      </c>
    </row>
    <row r="87" spans="1:5" ht="12.75">
      <c r="A87" s="35" t="s">
        <v>50</v>
      </c>
      <c r="E87" s="36" t="s">
        <v>47</v>
      </c>
    </row>
    <row r="88" spans="1:5" ht="12.75">
      <c r="A88" s="39" t="s">
        <v>51</v>
      </c>
      <c r="E88" s="38" t="s">
        <v>496</v>
      </c>
    </row>
    <row r="89" spans="1:16" ht="12.75">
      <c r="A89" s="25" t="s">
        <v>45</v>
      </c>
      <c s="29" t="s">
        <v>181</v>
      </c>
      <c s="29" t="s">
        <v>497</v>
      </c>
      <c s="25" t="s">
        <v>47</v>
      </c>
      <c s="30" t="s">
        <v>498</v>
      </c>
      <c s="31" t="s">
        <v>122</v>
      </c>
      <c s="32">
        <v>8.095</v>
      </c>
      <c s="33">
        <v>0</v>
      </c>
      <c s="34">
        <f>ROUND(ROUND(H89,2)*ROUND(G89,3),2)</f>
      </c>
      <c r="O89">
        <f>(I89*21)/100</f>
      </c>
      <c t="s">
        <v>23</v>
      </c>
    </row>
    <row r="90" spans="1:5" ht="12.75">
      <c r="A90" s="35" t="s">
        <v>50</v>
      </c>
      <c r="E90" s="36" t="s">
        <v>47</v>
      </c>
    </row>
    <row r="91" spans="1:5" ht="51">
      <c r="A91" s="37" t="s">
        <v>51</v>
      </c>
      <c r="E91" s="38" t="s">
        <v>499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