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podklad HMG - etapy 1 a 2" sheetId="1" r:id="rId1"/>
    <sheet name="podklad HMG - etapa 3" sheetId="3" r:id="rId2"/>
    <sheet name="!zdroj dat" sheetId="2" state="hidden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<sst xmlns="http://schemas.openxmlformats.org/spreadsheetml/2006/main" count="730" uniqueCount="158">
  <si>
    <t>Vedle definic podle Pod-článku 1.1 [Definice] Smluvních podmínek jsou v této části Přílohy 4 [Harmonogram] použity definice podle Pod-článku 1.1 [Definice používané v Rozsahu služeb] Přílohy 1 [Rozsah služeb].</t>
  </si>
  <si>
    <t>fáze</t>
  </si>
  <si>
    <t>milník</t>
  </si>
  <si>
    <t>výstup</t>
  </si>
  <si>
    <t>obsah milníku</t>
  </si>
  <si>
    <t>1.1</t>
  </si>
  <si>
    <t>3.1.1</t>
  </si>
  <si>
    <t>3.1.2</t>
  </si>
  <si>
    <t>3.1.3</t>
  </si>
  <si>
    <t>3.1.4</t>
  </si>
  <si>
    <t>N/A</t>
  </si>
  <si>
    <t>podklady pro obstarání Rozhodnutí včetně žádosti</t>
  </si>
  <si>
    <t>nabytí právní moci Rozhodnutí</t>
  </si>
  <si>
    <t>Výkaz výměr</t>
  </si>
  <si>
    <t>předpokládaný harmonogram provádění Díla</t>
  </si>
  <si>
    <t>kontrolní rozpočet</t>
  </si>
  <si>
    <t>[zvolte]</t>
  </si>
  <si>
    <t>jiný [doplňte]</t>
  </si>
  <si>
    <t>předání konceptu výstupu</t>
  </si>
  <si>
    <t>předání rozpracovaného konceptu výstupu</t>
  </si>
  <si>
    <t>předání konceptu výstupu k finálním připomínkám</t>
  </si>
  <si>
    <t>předání čistopisu výstupu</t>
  </si>
  <si>
    <t>koncept</t>
  </si>
  <si>
    <t>finální k.</t>
  </si>
  <si>
    <t>čistopis</t>
  </si>
  <si>
    <t>rozprac. k.</t>
  </si>
  <si>
    <t>smluvní pokuta</t>
  </si>
  <si>
    <t>pokuta</t>
  </si>
  <si>
    <t>A</t>
  </si>
  <si>
    <t>B</t>
  </si>
  <si>
    <t>vydání Rozhodnutí
(stavební úřad)</t>
  </si>
  <si>
    <t>Datum zahájení</t>
  </si>
  <si>
    <t>QMS
(nejedná se o výstup, ale nezbytný předpoklad poskytování Služeb)</t>
  </si>
  <si>
    <t>předání</t>
  </si>
  <si>
    <t>poznámka</t>
  </si>
  <si>
    <t>[doplňte]</t>
  </si>
  <si>
    <t>Plán práce na projektu podle Metodiky QMS
(nejedná se o výstup, ale nezbytný předpoklad poskytování Služeb)</t>
  </si>
  <si>
    <t>lhůta od zahájení fáze</t>
  </si>
  <si>
    <t>max. lhůta od zahájení fáze</t>
  </si>
  <si>
    <t>Konzultant / vybraný dodavatel může navrhnout upřesnění, doplnění nebo jiné úpravy podkladu Harmonogramu. Předmětem úpravy však nemohou být závazné údaje.</t>
  </si>
  <si>
    <t>verze ke dni zahájení řízení</t>
  </si>
  <si>
    <t>2.1.1</t>
  </si>
  <si>
    <t>2.1.2</t>
  </si>
  <si>
    <t>2.2.1</t>
  </si>
  <si>
    <t>2.2.2</t>
  </si>
  <si>
    <t>2.3.1</t>
  </si>
  <si>
    <t>2.3.2</t>
  </si>
  <si>
    <t>Vstupní zpráva podle Metodiky QMS
(nejedná se o výstup, ale nezbytný předpoklad poskytování Služeb)</t>
  </si>
  <si>
    <t>Plán realizace BIM (BEP)
(nejedná se o výstup, ale nezbytný předpoklad poskytování Služeb)</t>
  </si>
  <si>
    <t>1.2</t>
  </si>
  <si>
    <t>1.3</t>
  </si>
  <si>
    <t>1.4</t>
  </si>
  <si>
    <t>1.7.1</t>
  </si>
  <si>
    <t>1.7.2</t>
  </si>
  <si>
    <t>zpráva o podrobném přezkoumání Podkladové dokumentace se specifikací cílových představ o řešení Projektu</t>
  </si>
  <si>
    <t>technické požadavky na potřebné podklady (jsou-li takové)</t>
  </si>
  <si>
    <t>viz. pozn.</t>
  </si>
  <si>
    <t>podání žádosti o vydání Rozhodnutí</t>
  </si>
  <si>
    <t>Ohledně zvláštní smluvní pokuty viz část A Zvláštních podmínek.</t>
  </si>
  <si>
    <t>předpokládané datum</t>
  </si>
  <si>
    <t>předp. doba od Data zahájení</t>
  </si>
  <si>
    <t>1 [příprava]</t>
  </si>
  <si>
    <t>Digitální model stavby (DiMS)</t>
  </si>
  <si>
    <t>počáteční Harmonogram podle Pod-článku 4.3 [Harmonogram] Smluvních podmínek
(nejedná se o výstup, ale nezbytný předpoklad poskytování Služeb)</t>
  </si>
  <si>
    <t>V souladu s Přílohou 1 [Rozsah služeb] může být den zahájení fáze jakékoli datum, které Objednatel oznámí Konzultantovi před uplynutím dne stanoveného ve sloupci „den zahájení“.</t>
  </si>
  <si>
    <t>den vydání potvrzení o převzetí výstupů</t>
  </si>
  <si>
    <t>den nabytí právní moci / účinku Rozhodnutí</t>
  </si>
  <si>
    <t>den zahájení</t>
  </si>
  <si>
    <t>den dokončení</t>
  </si>
  <si>
    <r>
      <t xml:space="preserve">Tento </t>
    </r>
    <r>
      <rPr>
        <b/>
        <i/>
        <sz val="10"/>
        <color theme="1"/>
        <rFont val="Arial"/>
        <family val="2"/>
      </rPr>
      <t>podklad Harmonogramu</t>
    </r>
    <r>
      <rPr>
        <i/>
        <sz val="10"/>
        <color theme="1"/>
        <rFont val="Arial"/>
        <family val="2"/>
      </rPr>
      <t xml:space="preserve"> se týká pouze výkonu </t>
    </r>
    <r>
      <rPr>
        <b/>
        <i/>
        <sz val="10"/>
        <color theme="1"/>
        <rFont val="Arial"/>
        <family val="2"/>
      </rPr>
      <t>základních povinností</t>
    </r>
    <r>
      <rPr>
        <i/>
        <sz val="10"/>
        <color theme="1"/>
        <rFont val="Arial"/>
        <family val="2"/>
      </rPr>
      <t xml:space="preserve"> podle Přílohy 1 [Rozsah služeb] v níže stanovených fázích.</t>
    </r>
  </si>
  <si>
    <r>
      <t xml:space="preserve">Tento </t>
    </r>
    <r>
      <rPr>
        <b/>
        <i/>
        <sz val="10"/>
        <color theme="1"/>
        <rFont val="Arial"/>
        <family val="2"/>
      </rPr>
      <t>podklad Harmonogramu</t>
    </r>
    <r>
      <rPr>
        <i/>
        <sz val="10"/>
        <color theme="1"/>
        <rFont val="Arial"/>
        <family val="2"/>
      </rPr>
      <t xml:space="preserve"> použije </t>
    </r>
    <r>
      <rPr>
        <b/>
        <i/>
        <sz val="10"/>
        <color theme="1"/>
        <rFont val="Arial"/>
        <family val="2"/>
      </rPr>
      <t>Konzultant při zpracování Harmonogramu</t>
    </r>
    <r>
      <rPr>
        <i/>
        <sz val="10"/>
        <color theme="1"/>
        <rFont val="Arial"/>
        <family val="2"/>
      </rPr>
      <t xml:space="preserve">, resp. </t>
    </r>
    <r>
      <rPr>
        <b/>
        <i/>
        <sz val="10"/>
        <color theme="1"/>
        <rFont val="Arial"/>
        <family val="2"/>
      </rPr>
      <t>vybraný dodavatel při zpracování návrhu Harmonogramu pro účely ověřovací fáze</t>
    </r>
    <r>
      <rPr>
        <i/>
        <sz val="10"/>
        <color theme="1"/>
        <rFont val="Arial"/>
        <family val="2"/>
      </rPr>
      <t xml:space="preserve"> podle ust. 8 zadávací dokumentace (viz též list "ověřovací fáze" v Dopisu nabídky).</t>
    </r>
  </si>
  <si>
    <r>
      <t xml:space="preserve">V souladu se Metodikou QMS musí mít Objednatel možnost uplatnit ke každé fázi výstupu připomínky, a to </t>
    </r>
    <r>
      <rPr>
        <b/>
        <i/>
        <sz val="10"/>
        <color theme="1"/>
        <rFont val="Arial"/>
        <family val="2"/>
      </rPr>
      <t>do 14 dnů od předání</t>
    </r>
    <r>
      <rPr>
        <i/>
        <sz val="10"/>
        <color theme="1"/>
        <rFont val="Arial"/>
        <family val="2"/>
      </rPr>
      <t xml:space="preserve"> (to platí i v případě výstupu, který není Projektovou dokumentací).</t>
    </r>
  </si>
  <si>
    <t>předpokládané datum dne zahájení fáze = Datum zahájení;
předpokládané datum dne dokončení fáze = předpokládané datum splnění posledního milníku fáze + 14 dnů</t>
  </si>
  <si>
    <t>předpokládané datum dne zahájení fáze = datum dokončení předchozí fáze + 1 den;
předpokládané datum dne dokončení fáze = předpokládané datum splnění posledního milníku fáze + 14 dnů</t>
  </si>
  <si>
    <t>Předpokládané datum je vypočteno jako předpokládané datum splnění předchozího milníku + 21 dnů.</t>
  </si>
  <si>
    <t>PŘÍLOHA 4 | HARMONOGRAM (PODKLAD HARMONOGRAMU)</t>
  </si>
  <si>
    <t>výsledek geodetického zaměření</t>
  </si>
  <si>
    <t>výsledek měření hluku (hluková studie)</t>
  </si>
  <si>
    <t>2.4.1</t>
  </si>
  <si>
    <t>2.4.2</t>
  </si>
  <si>
    <t>podle Oznámení Objednatele</t>
  </si>
  <si>
    <t>Předpokládané datum je vypočteno jako předpokládané datum splnění předchozího milníku + 70 dnů.</t>
  </si>
  <si>
    <t>3.4.1</t>
  </si>
  <si>
    <t>3.4.2</t>
  </si>
  <si>
    <t>Tyto zkratky musí být vykládány v souladu s Metodikou QMS (v případě výstupu, který není Projektovou dokumentací, se Metodika QMS použije přiměřeně) a v případě Digitálního modelu stavby (DiMS) v souladu s BIM protokolem.</t>
  </si>
  <si>
    <t>Napojení silnice II/312 na D35 MÚK Vysoké Mýto – západ</t>
  </si>
  <si>
    <t>2 [DUR]</t>
  </si>
  <si>
    <t>3 [DSP]</t>
  </si>
  <si>
    <t>1.6.1</t>
  </si>
  <si>
    <t>1.6.2</t>
  </si>
  <si>
    <t>výsledek předběžného geotechnického průzkumu</t>
  </si>
  <si>
    <t>výsledek pedologického průzkumu</t>
  </si>
  <si>
    <t>výsledek dendrologického průzkumu</t>
  </si>
  <si>
    <t>výsledek měření exhalací (exhalační studie)</t>
  </si>
  <si>
    <t>výsledek průzkumu migračních tras živočichů v území (migrační studie)</t>
  </si>
  <si>
    <t>2.5.1</t>
  </si>
  <si>
    <t>2.5.2</t>
  </si>
  <si>
    <t>2.6.1</t>
  </si>
  <si>
    <t>2.6.2</t>
  </si>
  <si>
    <t>2.7.1</t>
  </si>
  <si>
    <t>2.7.2</t>
  </si>
  <si>
    <t>2.8.1</t>
  </si>
  <si>
    <t>2.8.2</t>
  </si>
  <si>
    <t>DUR</t>
  </si>
  <si>
    <t>2.11.1</t>
  </si>
  <si>
    <t>2.11.2</t>
  </si>
  <si>
    <t>DSP</t>
  </si>
  <si>
    <t>3.3.1</t>
  </si>
  <si>
    <t>3.3.2</t>
  </si>
  <si>
    <t>3.4.3</t>
  </si>
  <si>
    <t>DVZ-DB</t>
  </si>
  <si>
    <t>DVZ-DBB</t>
  </si>
  <si>
    <t>4A.1.1</t>
  </si>
  <si>
    <t>4A.1.2</t>
  </si>
  <si>
    <t>4A.1.3</t>
  </si>
  <si>
    <t>4A.3.1</t>
  </si>
  <si>
    <t>4A.3.2</t>
  </si>
  <si>
    <t>4A.4.1</t>
  </si>
  <si>
    <t>4A.4.2</t>
  </si>
  <si>
    <t>4B.1.1</t>
  </si>
  <si>
    <t>4B.1.2</t>
  </si>
  <si>
    <t>4B.1.3</t>
  </si>
  <si>
    <t>4B.4.1</t>
  </si>
  <si>
    <t>4B.4.2</t>
  </si>
  <si>
    <t>4B.3.1</t>
  </si>
  <si>
    <t>4B.3.2</t>
  </si>
  <si>
    <r>
      <t xml:space="preserve">předpokládané datum dne zahájení fáze = </t>
    </r>
    <r>
      <rPr>
        <b/>
        <i/>
        <sz val="9"/>
        <color theme="1"/>
        <rFont val="Arial"/>
        <family val="2"/>
      </rPr>
      <t>datum dokončení fáze DSP</t>
    </r>
    <r>
      <rPr>
        <i/>
        <sz val="9"/>
        <color theme="1"/>
        <rFont val="Arial"/>
        <family val="2"/>
      </rPr>
      <t xml:space="preserve"> + 1 den;
předpokládané datum dne dokončení fáze = předpokládané datum splnění posledního milníku fáze + 14 dnů;</t>
    </r>
  </si>
  <si>
    <r>
      <t xml:space="preserve">předpokládané datum dne zahájení fáze = </t>
    </r>
    <r>
      <rPr>
        <b/>
        <i/>
        <sz val="9"/>
        <color theme="1"/>
        <rFont val="Arial"/>
        <family val="2"/>
      </rPr>
      <t xml:space="preserve">datum dokončení fáze DUR </t>
    </r>
    <r>
      <rPr>
        <i/>
        <sz val="9"/>
        <color theme="1"/>
        <rFont val="Arial"/>
        <family val="2"/>
      </rPr>
      <t>+ 1 den;
předpokládané datum dne dokončení fáze = předpokládané datum splnění posledního milníku fáze + 14 dnů;</t>
    </r>
  </si>
  <si>
    <t>3.2.1 (DSP M050)</t>
  </si>
  <si>
    <t>3.2.2 (DSP M090)</t>
  </si>
  <si>
    <t>3.2.3 (DSP M100)</t>
  </si>
  <si>
    <t>1.5 (DUR M010)</t>
  </si>
  <si>
    <t>Postup Metodou Design-Bid-Build</t>
  </si>
  <si>
    <t>Etapa č. 1 - úsek km 0,00 – 2,840</t>
  </si>
  <si>
    <t>Etapa č. 2 - úsek km 2,840 – 4,350</t>
  </si>
  <si>
    <t>4A [DVZ-DBB]</t>
  </si>
  <si>
    <t>4A.2.1 (DVZ-DBB M050)</t>
  </si>
  <si>
    <t>4A.2.2 (DVZ-DBB M090)</t>
  </si>
  <si>
    <t>4A.2.3 (DVZ-DBB M100)</t>
  </si>
  <si>
    <t>4A.3.3</t>
  </si>
  <si>
    <t>4A.5.1</t>
  </si>
  <si>
    <t>4A.5.2</t>
  </si>
  <si>
    <t>4A.5.3</t>
  </si>
  <si>
    <t>4B [DVZ-DB]</t>
  </si>
  <si>
    <t>4B.2.1 (DVZ-DB M050)</t>
  </si>
  <si>
    <t>4B2.2 (DVZ-DB M090)</t>
  </si>
  <si>
    <t>4B.2.3 (DVZ-DB M100)</t>
  </si>
  <si>
    <t>4B.4.3</t>
  </si>
  <si>
    <t>Postup Metodou Design-Build</t>
  </si>
  <si>
    <t>Etapa č. 3 - úsek km 4,350 – 12,905</t>
  </si>
  <si>
    <t>2.8.3</t>
  </si>
  <si>
    <t>2.8.4</t>
  </si>
  <si>
    <t>2.9.1 (DUR M050)</t>
  </si>
  <si>
    <t>2.9.2 (DUR M090)</t>
  </si>
  <si>
    <t>2.9.3 (DUR M100)</t>
  </si>
  <si>
    <t>2.10.1</t>
  </si>
  <si>
    <t>2.10.2</t>
  </si>
  <si>
    <t>2.11.3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</si>
</sst>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C2616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rgb="FFC35A5A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rgb="FFF3F3F3"/>
      <name val="Arial"/>
      <family val="2"/>
    </font>
    <font>
      <b/>
      <i/>
      <sz val="9"/>
      <color rgb="FFC26161"/>
      <name val="Arial"/>
      <family val="2"/>
    </font>
    <font>
      <b/>
      <sz val="10"/>
      <color theme="1"/>
      <name val="Arial"/>
      <family val="2"/>
    </font>
    <font>
      <b/>
      <sz val="9"/>
      <color rgb="FFC2616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i/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C261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0">
    <border>
      <left/>
      <right/>
      <top/>
      <bottom/>
      <diagonal/>
    </border>
    <border>
      <left style="dotted">
        <color theme="1" tint="0.34999001026153564"/>
      </left>
      <right style="dotted">
        <color theme="1" tint="0.34999001026153564"/>
      </right>
      <top/>
      <bottom/>
    </border>
    <border>
      <left style="dotted">
        <color theme="1" tint="0.34999001026153564"/>
      </left>
      <right/>
      <top/>
      <bottom/>
    </border>
    <border>
      <left style="dotted">
        <color theme="1" tint="0.34999001026153564"/>
      </left>
      <right style="dotted">
        <color theme="1" tint="0.34999001026153564"/>
      </right>
      <top style="medium">
        <color rgb="FFC26161"/>
      </top>
      <bottom style="thin">
        <color theme="1" tint="0.34999001026153564"/>
      </bottom>
    </border>
    <border>
      <left style="dotted">
        <color theme="1" tint="0.34999001026153564"/>
      </left>
      <right/>
      <top style="medium">
        <color rgb="FFC26161"/>
      </top>
      <bottom style="thin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/>
      <bottom style="dotted">
        <color theme="1" tint="0.34999001026153564"/>
      </bottom>
    </border>
    <border>
      <left style="dotted">
        <color theme="1" tint="0.34999001026153564"/>
      </left>
      <right/>
      <top/>
      <bottom style="dotted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dotted">
        <color theme="1" tint="0.34999001026153564"/>
      </top>
      <bottom style="thin">
        <color theme="1" tint="0.34999001026153564"/>
      </bottom>
    </border>
    <border>
      <left style="dotted">
        <color theme="1" tint="0.34999001026153564"/>
      </left>
      <right/>
      <top style="dotted">
        <color theme="1" tint="0.34999001026153564"/>
      </top>
      <bottom style="thin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thin">
        <color theme="1" tint="0.34999001026153564"/>
      </top>
      <bottom style="thin"/>
    </border>
    <border>
      <left style="dotted">
        <color theme="1" tint="0.34999001026153564"/>
      </left>
      <right style="dotted">
        <color theme="1" tint="0.34999001026153564"/>
      </right>
      <top style="dotted">
        <color theme="1" tint="0.34999001026153564"/>
      </top>
      <bottom/>
    </border>
    <border>
      <left style="dotted">
        <color theme="1" tint="0.34999001026153564"/>
      </left>
      <right style="dotted">
        <color theme="1" tint="0.34999001026153564"/>
      </right>
      <top style="dotted">
        <color theme="1" tint="0.34999001026153564"/>
      </top>
      <bottom style="dotted">
        <color theme="1" tint="0.34999001026153564"/>
      </bottom>
    </border>
    <border>
      <left style="dotted">
        <color theme="1" tint="0.34999001026153564"/>
      </left>
      <right/>
      <top style="dotted">
        <color theme="1" tint="0.34999001026153564"/>
      </top>
      <bottom/>
    </border>
    <border>
      <left style="dotted">
        <color theme="1" tint="0.34999001026153564"/>
      </left>
      <right style="dotted">
        <color theme="1" tint="0.34999001026153564"/>
      </right>
      <top style="medium">
        <color rgb="FFC26161"/>
      </top>
      <bottom style="dotted">
        <color theme="1" tint="0.34999001026153564"/>
      </bottom>
    </border>
    <border>
      <left style="dotted">
        <color theme="1" tint="0.34999001026153564"/>
      </left>
      <right/>
      <top style="medium">
        <color rgb="FFC26161"/>
      </top>
      <bottom style="dotted">
        <color theme="1" tint="0.34999001026153564"/>
      </bottom>
    </border>
    <border>
      <left style="dotted">
        <color theme="1" tint="0.34999001026153564"/>
      </left>
      <right/>
      <top style="dotted">
        <color theme="1" tint="0.34999001026153564"/>
      </top>
      <bottom style="dotted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dotted">
        <color theme="1" tint="0.34999001026153564"/>
      </top>
      <bottom style="thin"/>
    </border>
    <border>
      <left style="dotted">
        <color theme="1" tint="0.34999001026153564"/>
      </left>
      <right style="dotted">
        <color theme="1" tint="0.34999001026153564"/>
      </right>
      <top style="thin">
        <color theme="1" tint="0.34999001026153564"/>
      </top>
      <bottom style="dotted">
        <color theme="1" tint="0.34999001026153564"/>
      </bottom>
    </border>
    <border>
      <left style="dotted">
        <color theme="1" tint="0.34999001026153564"/>
      </left>
      <right/>
      <top style="thin">
        <color theme="1" tint="0.34999001026153564"/>
      </top>
      <bottom style="dotted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dotted">
        <color theme="1" tint="0.34999001026153564"/>
      </top>
      <bottom style="medium">
        <color rgb="FFC26161"/>
      </bottom>
    </border>
    <border>
      <left style="dotted">
        <color theme="1" tint="0.34999001026153564"/>
      </left>
      <right/>
      <top style="dotted">
        <color theme="1" tint="0.34999001026153564"/>
      </top>
      <bottom style="medium">
        <color rgb="FFC26161"/>
      </bottom>
    </border>
    <border>
      <left/>
      <right style="dotted">
        <color theme="1" tint="0.34999001026153564"/>
      </right>
      <top/>
      <bottom/>
    </border>
    <border>
      <left style="dotted">
        <color theme="1" tint="0.34999001026153564"/>
      </left>
      <right/>
      <top style="thin">
        <color theme="1" tint="0.34999001026153564"/>
      </top>
      <bottom style="thin"/>
    </border>
    <border>
      <left/>
      <right style="dotted">
        <color theme="1" tint="0.34999001026153564"/>
      </right>
      <top style="medium">
        <color rgb="FFC26161"/>
      </top>
      <bottom/>
    </border>
    <border>
      <left/>
      <right style="dotted">
        <color theme="1" tint="0.34999001026153564"/>
      </right>
      <top/>
      <bottom style="medium">
        <color rgb="FFC26161"/>
      </bottom>
    </border>
    <border>
      <left/>
      <right style="dotted">
        <color theme="1" tint="0.34999001026153564"/>
      </right>
      <top style="dotted">
        <color theme="1" tint="0.34999001026153564"/>
      </top>
      <bottom style="dotted">
        <color theme="1" tint="0.34999001026153564"/>
      </bottom>
    </border>
    <border>
      <left/>
      <right style="dotted">
        <color theme="1" tint="0.34999001026153564"/>
      </right>
      <top style="dotted">
        <color theme="1" tint="0.34999001026153564"/>
      </top>
      <bottom/>
    </border>
    <border>
      <left/>
      <right style="dotted">
        <color theme="1" tint="0.34999001026153564"/>
      </right>
      <top/>
      <bottom style="dotted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/>
      <bottom style="medium">
        <color rgb="FFC26161"/>
      </bottom>
    </border>
    <border>
      <left style="dotted">
        <color theme="1" tint="0.34999001026153564"/>
      </left>
      <right style="dotted">
        <color theme="1" tint="0.34999001026153564"/>
      </right>
      <top style="thin"/>
      <bottom style="dotted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thin"/>
      <bottom style="thin"/>
    </border>
    <border>
      <left style="dotted">
        <color theme="1" tint="0.34999001026153564"/>
      </left>
      <right/>
      <top style="thin"/>
      <bottom style="thin"/>
    </border>
    <border>
      <left style="dotted">
        <color theme="1" tint="0.34999001026153564"/>
      </left>
      <right style="dotted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medium">
        <color rgb="FFC26161"/>
      </top>
      <bottom style="medium">
        <color rgb="FFC26161"/>
      </bottom>
    </border>
    <border>
      <left/>
      <right style="dotted">
        <color theme="1" tint="0.34999001026153564"/>
      </right>
      <top style="medium">
        <color rgb="FFC26161"/>
      </top>
      <bottom style="medium">
        <color rgb="FFC26161"/>
      </bottom>
    </border>
    <border>
      <left style="dotted">
        <color theme="1" tint="0.34999001026153564"/>
      </left>
      <right/>
      <top/>
      <bottom style="medium">
        <color rgb="FFC26161"/>
      </bottom>
    </border>
    <border>
      <left/>
      <right/>
      <top/>
      <bottom style="medium">
        <color rgb="FFC26161"/>
      </bottom>
    </border>
    <border>
      <left style="dotted">
        <color theme="1" tint="0.34999001026153564"/>
      </left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dotted">
        <color theme="1" tint="0.34999001026153564"/>
      </right>
      <top style="thin">
        <color theme="1" tint="0.34999001026153564"/>
      </top>
      <bottom/>
    </border>
    <border>
      <left style="dotted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dotted">
        <color theme="1" tint="0.34999001026153564"/>
      </right>
      <top/>
      <bottom style="thin">
        <color theme="1" tint="0.34999001026153564"/>
      </bottom>
    </border>
    <border>
      <left style="dotted">
        <color theme="1" tint="0.34999001026153564"/>
      </left>
      <right/>
      <top style="medium">
        <color rgb="FFC26161"/>
      </top>
      <bottom/>
    </border>
    <border>
      <left/>
      <right/>
      <top style="medium">
        <color rgb="FFC26161"/>
      </top>
      <bottom/>
    </border>
    <border>
      <left/>
      <right/>
      <top style="medium">
        <color rgb="FFC26161"/>
      </top>
      <bottom style="dotted">
        <color theme="1" tint="0.34999001026153564"/>
      </bottom>
    </border>
    <border>
      <left/>
      <right/>
      <top style="dotted">
        <color theme="1" tint="0.34999001026153564"/>
      </top>
      <bottom style="dotted">
        <color theme="1" tint="0.34999001026153564"/>
      </bottom>
    </border>
    <border>
      <left/>
      <right/>
      <top style="dotted">
        <color theme="1" tint="0.34999001026153564"/>
      </top>
      <bottom/>
    </border>
    <border>
      <left/>
      <right/>
      <top style="medium">
        <color rgb="FFC26161"/>
      </top>
      <bottom style="thin">
        <color theme="1" tint="0.34999001026153564"/>
      </bottom>
    </border>
    <border>
      <left/>
      <right style="dotted">
        <color theme="1" tint="0.34999001026153564"/>
      </right>
      <top style="medium">
        <color rgb="FFC26161"/>
      </top>
      <bottom style="thin">
        <color theme="1" tint="0.34999001026153564"/>
      </bottom>
    </border>
    <border>
      <left style="dotted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dotted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/>
    </border>
    <border>
      <left/>
      <right style="dotted">
        <color theme="1" tint="0.34999001026153564"/>
      </right>
      <top style="thin">
        <color theme="1" tint="0.34999001026153564"/>
      </top>
      <bottom style="thin"/>
    </border>
    <border>
      <left/>
      <right/>
      <top style="thin"/>
      <bottom style="thin"/>
    </border>
    <border>
      <left/>
      <right style="dotted">
        <color theme="1" tint="0.34999001026153564"/>
      </right>
      <top style="thin"/>
      <bottom style="thin"/>
    </border>
    <border>
      <left style="dotted">
        <color theme="1" tint="0.34999001026153564"/>
      </left>
      <right/>
      <top style="thin"/>
      <bottom style="thin">
        <color theme="1" tint="0.34999001026153564"/>
      </bottom>
    </border>
    <border>
      <left/>
      <right/>
      <top style="thin"/>
      <bottom style="thin">
        <color theme="1" tint="0.34999001026153564"/>
      </bottom>
    </border>
    <border>
      <left/>
      <right style="dotted">
        <color theme="1" tint="0.34999001026153564"/>
      </right>
      <top style="thin"/>
      <bottom style="thin">
        <color theme="1" tint="0.3499900102615356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</cellStyleXfs>
  <cellXfs count="156">
    <xf numFmtId="0" fontId="0" fillId="0" borderId="0" xfId="0"/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left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14" fontId="11" fillId="0" borderId="8" xfId="0" applyNumberFormat="1" applyFont="1" applyBorder="1" applyAlignment="1">
      <alignment horizontal="left" vertical="center" wrapText="1"/>
    </xf>
    <xf numFmtId="14" fontId="11" fillId="0" borderId="12" xfId="0" applyNumberFormat="1" applyFont="1" applyBorder="1" applyAlignment="1">
      <alignment horizontal="left" vertical="center" wrapText="1"/>
    </xf>
    <xf numFmtId="14" fontId="11" fillId="0" borderId="14" xfId="0" applyNumberFormat="1" applyFont="1" applyBorder="1" applyAlignment="1">
      <alignment horizontal="left" vertical="center" wrapText="1"/>
    </xf>
    <xf numFmtId="14" fontId="11" fillId="0" borderId="15" xfId="0" applyNumberFormat="1" applyFont="1" applyBorder="1" applyAlignment="1">
      <alignment horizontal="left" vertical="center" wrapText="1"/>
    </xf>
    <xf numFmtId="14" fontId="11" fillId="0" borderId="18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horizontal="left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7" fillId="0" borderId="0" xfId="2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18" fillId="5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8" fillId="6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20" fillId="0" borderId="0" xfId="21" applyAlignment="1">
      <alignment vertical="center"/>
    </xf>
    <xf numFmtId="0" fontId="20" fillId="0" borderId="0" xfId="21" applyAlignment="1">
      <alignment horizontal="left" vertical="center"/>
    </xf>
    <xf numFmtId="0" fontId="19" fillId="0" borderId="0" xfId="22" applyAlignment="1">
      <alignment vertical="center"/>
    </xf>
    <xf numFmtId="0" fontId="19" fillId="0" borderId="0" xfId="22" applyFill="1" applyAlignment="1">
      <alignment vertical="center"/>
    </xf>
    <xf numFmtId="0" fontId="19" fillId="0" borderId="0" xfId="22" applyAlignment="1">
      <alignment horizontal="left" vertical="center"/>
    </xf>
    <xf numFmtId="0" fontId="10" fillId="9" borderId="3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0" fillId="9" borderId="17" xfId="0" applyFont="1" applyFill="1" applyBorder="1" applyAlignment="1" applyProtection="1">
      <alignment horizontal="center" vertical="center" wrapText="1"/>
      <protection locked="0"/>
    </xf>
    <xf numFmtId="0" fontId="10" fillId="9" borderId="7" xfId="0" applyFont="1" applyFill="1" applyBorder="1" applyAlignment="1" applyProtection="1">
      <alignment horizontal="center" vertical="center" wrapText="1"/>
      <protection locked="0"/>
    </xf>
    <xf numFmtId="0" fontId="10" fillId="9" borderId="5" xfId="0" applyFont="1" applyFill="1" applyBorder="1" applyAlignment="1" applyProtection="1">
      <alignment horizontal="center" vertical="center" wrapText="1"/>
      <protection locked="0"/>
    </xf>
    <xf numFmtId="0" fontId="10" fillId="9" borderId="10" xfId="0" applyFont="1" applyFill="1" applyBorder="1" applyAlignment="1" applyProtection="1">
      <alignment horizontal="center" vertical="center" wrapText="1"/>
      <protection locked="0"/>
    </xf>
    <xf numFmtId="0" fontId="10" fillId="9" borderId="13" xfId="0" applyFont="1" applyFill="1" applyBorder="1" applyAlignment="1" applyProtection="1">
      <alignment horizontal="center" vertical="center" wrapText="1"/>
      <protection locked="0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14" fontId="10" fillId="1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left" vertical="center" wrapText="1"/>
    </xf>
    <xf numFmtId="0" fontId="10" fillId="9" borderId="19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14" fontId="10" fillId="0" borderId="30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4" fontId="11" fillId="0" borderId="31" xfId="0" applyNumberFormat="1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3" fillId="3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left" vertical="center" wrapText="1"/>
    </xf>
    <xf numFmtId="14" fontId="11" fillId="0" borderId="45" xfId="0" applyNumberFormat="1" applyFont="1" applyBorder="1" applyAlignment="1">
      <alignment horizontal="left" vertical="center" wrapText="1"/>
    </xf>
    <xf numFmtId="14" fontId="11" fillId="0" borderId="15" xfId="0" applyNumberFormat="1" applyFont="1" applyBorder="1" applyAlignment="1">
      <alignment horizontal="left" vertical="center" wrapText="1"/>
    </xf>
    <xf numFmtId="14" fontId="11" fillId="0" borderId="46" xfId="0" applyNumberFormat="1" applyFont="1" applyBorder="1" applyAlignment="1">
      <alignment horizontal="left" vertical="center" wrapText="1"/>
    </xf>
    <xf numFmtId="14" fontId="11" fillId="0" borderId="12" xfId="0" applyNumberFormat="1" applyFont="1" applyBorder="1" applyAlignment="1">
      <alignment horizontal="left" vertical="center" wrapText="1"/>
    </xf>
    <xf numFmtId="14" fontId="11" fillId="0" borderId="47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10" fillId="0" borderId="59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Min. výška 30" xfId="21"/>
    <cellStyle name="Min. výška 15" xfId="22"/>
  </cellStyles>
  <dxfs count="72"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C47C-0306-4F39-BA32-CB0CEC43A382}">
  <sheetPr>
    <pageSetUpPr fitToPage="1"/>
  </sheetPr>
  <dimension ref="A1:N115"/>
  <sheetViews>
    <sheetView showGridLines="0" tabSelected="1" zoomScale="80" zoomScaleNormal="80" workbookViewId="0" topLeftCell="A1">
      <selection activeCell="M61" sqref="M61"/>
    </sheetView>
  </sheetViews>
  <sheetFormatPr defaultColWidth="9.140625" defaultRowHeight="15"/>
  <cols>
    <col min="1" max="2" width="15.7109375" style="71" customWidth="1"/>
    <col min="3" max="3" width="15.7109375" style="2" customWidth="1"/>
    <col min="4" max="4" width="15.8515625" style="2" customWidth="1"/>
    <col min="5" max="5" width="15.7109375" style="2" customWidth="1"/>
    <col min="6" max="6" width="45.7109375" style="2" customWidth="1"/>
    <col min="7" max="9" width="15.7109375" style="72" customWidth="1"/>
    <col min="10" max="10" width="10.7109375" style="72" customWidth="1"/>
    <col min="11" max="12" width="15.7109375" style="72" customWidth="1"/>
    <col min="13" max="13" width="60.7109375" style="72" customWidth="1"/>
    <col min="14" max="16384" width="9.140625" style="73" customWidth="1"/>
  </cols>
  <sheetData>
    <row r="1" spans="1:14" ht="45" customHeight="1">
      <c r="A1" s="64" t="s">
        <v>75</v>
      </c>
      <c r="C1" s="71"/>
      <c r="D1" s="71"/>
      <c r="E1" s="71"/>
      <c r="F1" s="71"/>
      <c r="N1" s="83"/>
    </row>
    <row r="2" spans="1:14" ht="20.1" customHeight="1">
      <c r="A2" s="98" t="s">
        <v>85</v>
      </c>
      <c r="C2" s="71"/>
      <c r="D2" s="71"/>
      <c r="E2" s="71"/>
      <c r="F2" s="71"/>
      <c r="N2" s="84"/>
    </row>
    <row r="3" spans="1:14" ht="20.1" customHeight="1">
      <c r="A3" s="98"/>
      <c r="C3" s="71"/>
      <c r="D3" s="71"/>
      <c r="E3" s="71"/>
      <c r="F3" s="71"/>
      <c r="N3" s="84"/>
    </row>
    <row r="4" spans="1:14" s="2" customFormat="1" ht="15.75">
      <c r="A4" s="98" t="s">
        <v>133</v>
      </c>
      <c r="N4" s="85"/>
    </row>
    <row r="5" spans="1:14" s="2" customFormat="1" ht="15.75">
      <c r="A5" s="98" t="s">
        <v>134</v>
      </c>
      <c r="N5" s="85"/>
    </row>
    <row r="6" spans="1:14" ht="15">
      <c r="A6" s="74"/>
      <c r="C6" s="71"/>
      <c r="D6" s="71"/>
      <c r="E6" s="71"/>
      <c r="F6" s="71"/>
      <c r="N6" s="83"/>
    </row>
    <row r="7" spans="1:14" s="2" customFormat="1" ht="15">
      <c r="A7" s="65" t="s">
        <v>40</v>
      </c>
      <c r="N7" s="85"/>
    </row>
    <row r="8" spans="3:6" ht="15">
      <c r="C8" s="71"/>
      <c r="D8" s="71"/>
      <c r="E8" s="71"/>
      <c r="F8" s="71"/>
    </row>
    <row r="9" spans="1:14" ht="15">
      <c r="A9" s="74" t="s">
        <v>0</v>
      </c>
      <c r="C9" s="71"/>
      <c r="D9" s="71"/>
      <c r="E9" s="71"/>
      <c r="F9" s="71"/>
      <c r="N9" s="83"/>
    </row>
    <row r="10" spans="1:14" ht="15">
      <c r="A10" s="74" t="s">
        <v>69</v>
      </c>
      <c r="C10" s="71"/>
      <c r="D10" s="71"/>
      <c r="E10" s="71"/>
      <c r="F10" s="71"/>
      <c r="N10" s="83"/>
    </row>
    <row r="11" spans="1:14" ht="15">
      <c r="A11" s="74" t="s">
        <v>70</v>
      </c>
      <c r="C11" s="71"/>
      <c r="D11" s="71"/>
      <c r="E11" s="71"/>
      <c r="F11" s="71"/>
      <c r="N11" s="83"/>
    </row>
    <row r="12" spans="1:14" ht="15">
      <c r="A12" s="74" t="str">
        <f>"Konzultant / vybraný dodavatel musí ve dnech doplnit lhůty pro splnění jednotlivých milníků ve sloupci ["&amp;H39&amp;"]."</f>
        <v>Konzultant / vybraný dodavatel musí ve dnech doplnit lhůty pro splnění jednotlivých milníků ve sloupci [lhůta od zahájení fáze].</v>
      </c>
      <c r="C12" s="71"/>
      <c r="D12" s="71"/>
      <c r="E12" s="71"/>
      <c r="F12" s="71"/>
      <c r="N12" s="83"/>
    </row>
    <row r="13" spans="1:14" ht="15">
      <c r="A13" s="74" t="s">
        <v>39</v>
      </c>
      <c r="C13" s="71"/>
      <c r="D13" s="71"/>
      <c r="E13" s="71"/>
      <c r="F13" s="71"/>
      <c r="N13" s="83"/>
    </row>
    <row r="14" spans="1:14" ht="15">
      <c r="A14" s="74" t="str">
        <f>"Závazné údaje jsou stanoveny v barevně zvýrazněných sloupcích: ["&amp;A39&amp;"], ["&amp;B39&amp;"], ["&amp;C39&amp;"], ["&amp;G39&amp;"], ["&amp;I39&amp;"] a ["&amp;J39&amp;"]."</f>
        <v>Závazné údaje jsou stanoveny v barevně zvýrazněných sloupcích: [fáze], [milník], [výstup], [obsah milníku], [max. lhůta od zahájení fáze] a [smluvní pokuta].</v>
      </c>
      <c r="C14" s="71"/>
      <c r="D14" s="71"/>
      <c r="E14" s="71"/>
      <c r="F14" s="71"/>
      <c r="N14" s="83"/>
    </row>
    <row r="15" spans="1:14" ht="15">
      <c r="A15" s="74"/>
      <c r="C15" s="71"/>
      <c r="D15" s="71"/>
      <c r="E15" s="71"/>
      <c r="F15" s="71"/>
      <c r="N15" s="83"/>
    </row>
    <row r="16" spans="1:14" ht="15">
      <c r="A16" s="74" t="str">
        <f>"Ve sloupci ["&amp;G39&amp;"] jsou použity následující zkrátky:"</f>
        <v>Ve sloupci [obsah milníku] jsou použity následující zkrátky:</v>
      </c>
      <c r="B16" s="75"/>
      <c r="C16" s="71"/>
      <c r="D16" s="71"/>
      <c r="E16" s="71"/>
      <c r="F16" s="71"/>
      <c r="N16" s="83"/>
    </row>
    <row r="17" spans="1:14" ht="15">
      <c r="A17" s="76" t="str">
        <f>'!zdroj dat'!A2</f>
        <v>koncept</v>
      </c>
      <c r="B17" s="77" t="s">
        <v>18</v>
      </c>
      <c r="C17" s="71"/>
      <c r="D17" s="71"/>
      <c r="E17" s="71"/>
      <c r="F17" s="71"/>
      <c r="N17" s="83"/>
    </row>
    <row r="18" spans="1:14" ht="15">
      <c r="A18" s="78" t="str">
        <f>'!zdroj dat'!A3</f>
        <v>rozprac. k.</v>
      </c>
      <c r="B18" s="77" t="s">
        <v>19</v>
      </c>
      <c r="C18" s="71"/>
      <c r="D18" s="71"/>
      <c r="E18" s="71"/>
      <c r="F18" s="71"/>
      <c r="N18" s="83"/>
    </row>
    <row r="19" spans="1:14" ht="15">
      <c r="A19" s="79" t="str">
        <f>'!zdroj dat'!A4</f>
        <v>finální k.</v>
      </c>
      <c r="B19" s="77" t="s">
        <v>20</v>
      </c>
      <c r="C19" s="71"/>
      <c r="D19" s="71"/>
      <c r="E19" s="71"/>
      <c r="F19" s="71"/>
      <c r="N19" s="83"/>
    </row>
    <row r="20" spans="1:14" ht="15">
      <c r="A20" s="80" t="str">
        <f>'!zdroj dat'!A5</f>
        <v>čistopis</v>
      </c>
      <c r="B20" s="77" t="s">
        <v>21</v>
      </c>
      <c r="C20" s="71"/>
      <c r="D20" s="71"/>
      <c r="E20" s="71"/>
      <c r="F20" s="71"/>
      <c r="N20" s="83"/>
    </row>
    <row r="21" spans="1:14" ht="15">
      <c r="A21" s="74" t="s">
        <v>84</v>
      </c>
      <c r="B21" s="75"/>
      <c r="C21" s="71"/>
      <c r="D21" s="71"/>
      <c r="E21" s="71"/>
      <c r="F21" s="71"/>
      <c r="N21" s="83"/>
    </row>
    <row r="22" spans="1:14" ht="15">
      <c r="A22" s="74" t="s">
        <v>71</v>
      </c>
      <c r="B22" s="75"/>
      <c r="C22" s="71"/>
      <c r="D22" s="71"/>
      <c r="E22" s="71"/>
      <c r="F22" s="71"/>
      <c r="N22" s="83"/>
    </row>
    <row r="23" spans="1:14" ht="15">
      <c r="A23" s="74"/>
      <c r="B23" s="75"/>
      <c r="C23" s="71"/>
      <c r="D23" s="71"/>
      <c r="E23" s="71"/>
      <c r="F23" s="71"/>
      <c r="N23" s="83"/>
    </row>
    <row r="24" spans="1:14" ht="15">
      <c r="A24" s="74" t="str">
        <f>"Ve sloupci ["&amp;I39&amp;"] je závazná nejdelší možná lhůta pro splnění milníku ode dne zahájení příslušné fáze."</f>
        <v>Ve sloupci [max. lhůta od zahájení fáze] je závazná nejdelší možná lhůta pro splnění milníku ode dne zahájení příslušné fáze.</v>
      </c>
      <c r="B24" s="75"/>
      <c r="C24" s="71"/>
      <c r="D24" s="71"/>
      <c r="E24" s="71"/>
      <c r="F24" s="71"/>
      <c r="N24" s="83"/>
    </row>
    <row r="25" spans="1:14" ht="15">
      <c r="A25" s="74" t="str">
        <f>"Ve sloupci ["&amp;J39&amp;"] je uvedeno, zda je splnění milníku v max. lhůtě ode dne zahájení příslušné fáze utvrzeno smluvní pokutou, případně jakou (viz též část A Zvláštních podmínek)."</f>
        <v>Ve sloupci [smluvní pokuta] je uvedeno, zda je splnění milníku v max. lhůtě ode dne zahájení příslušné fáze utvrzeno smluvní pokutou, případně jakou (viz též část A Zvláštních podmínek).</v>
      </c>
      <c r="B25" s="75"/>
      <c r="C25" s="71"/>
      <c r="D25" s="71"/>
      <c r="E25" s="71"/>
      <c r="F25" s="71"/>
      <c r="N25" s="83"/>
    </row>
    <row r="26" spans="1:14" ht="15">
      <c r="A26" s="74" t="str">
        <f>"Ve sloupci ["&amp;L39&amp;"] je předpokládaná doba dosažení milníku od Data zahájení ve dnech pro účely případné kompenzace při prodloužení doby poskytování Služeb podle Pod-článku 1.2 Přílohy 3 [Odměna a platba]."</f>
        <v>Ve sloupci [předp. doba od Data zahájení] je předpokládaná doba dosažení milníku od Data zahájení ve dnech pro účely případné kompenzace při prodloužení doby poskytování Služeb podle Pod-článku 1.2 Přílohy 3 [Odměna a platba].</v>
      </c>
      <c r="B26" s="75"/>
      <c r="C26" s="71"/>
      <c r="D26" s="71"/>
      <c r="E26" s="71"/>
      <c r="F26" s="71"/>
      <c r="N26" s="83"/>
    </row>
    <row r="27" spans="1:14" ht="15">
      <c r="A27" s="74" t="str">
        <f>"Pokud je doplněno Datum zahájení (nepovinné), doplní se automaticky předpokládané dny zahájení a dny dokončení jednotlivých fází a data ve sloupci ["&amp;K39&amp;"]."</f>
        <v>Pokud je doplněno Datum zahájení (nepovinné), doplní se automaticky předpokládané dny zahájení a dny dokončení jednotlivých fází a data ve sloupci [předpokládané datum].</v>
      </c>
      <c r="B27" s="75"/>
      <c r="C27" s="71"/>
      <c r="D27" s="71"/>
      <c r="E27" s="71"/>
      <c r="F27" s="71"/>
      <c r="N27" s="83"/>
    </row>
    <row r="28" spans="1:14" ht="15">
      <c r="A28" s="74" t="s">
        <v>64</v>
      </c>
      <c r="B28" s="75"/>
      <c r="C28" s="71"/>
      <c r="D28" s="71"/>
      <c r="E28" s="71"/>
      <c r="F28" s="71"/>
      <c r="N28" s="83"/>
    </row>
    <row r="29" spans="3:14" ht="15">
      <c r="C29" s="71"/>
      <c r="D29" s="71"/>
      <c r="E29" s="71"/>
      <c r="F29" s="71"/>
      <c r="N29" s="83"/>
    </row>
    <row r="30" spans="1:14" s="48" customFormat="1" ht="30">
      <c r="A30" s="47" t="s">
        <v>31</v>
      </c>
      <c r="B30" s="97"/>
      <c r="C30" s="60" t="str">
        <f>IF(B30="","Nepovinné. Můžete doplnit skutečné (pokud je známo), nebo předpokládané Datum zahájení ve formátu DD.MM.RRRR.","")</f>
        <v>Nepovinné. Můžete doplnit skutečné (pokud je známo), nebo předpokládané Datum zahájení ve formátu DD.MM.RRRR.</v>
      </c>
      <c r="D30" s="60"/>
      <c r="E30" s="60"/>
      <c r="F30" s="58"/>
      <c r="N30" s="82"/>
    </row>
    <row r="31" spans="1:14" ht="15">
      <c r="A31" s="74"/>
      <c r="C31" s="71"/>
      <c r="D31" s="71"/>
      <c r="E31" s="71"/>
      <c r="F31" s="71"/>
      <c r="N31" s="83"/>
    </row>
    <row r="32" spans="1:14" ht="30.75" thickBot="1">
      <c r="A32" s="69" t="s">
        <v>1</v>
      </c>
      <c r="B32" s="69" t="s">
        <v>67</v>
      </c>
      <c r="C32" s="69" t="s">
        <v>59</v>
      </c>
      <c r="D32" s="69" t="s">
        <v>68</v>
      </c>
      <c r="E32" s="69" t="s">
        <v>59</v>
      </c>
      <c r="F32" s="133" t="s">
        <v>34</v>
      </c>
      <c r="G32" s="134"/>
      <c r="H32" s="134"/>
      <c r="I32" s="134"/>
      <c r="J32" s="73"/>
      <c r="K32" s="73"/>
      <c r="L32" s="73"/>
      <c r="M32" s="73"/>
      <c r="N32" s="81"/>
    </row>
    <row r="33" spans="1:14" s="48" customFormat="1" ht="36">
      <c r="A33" s="68" t="s">
        <v>61</v>
      </c>
      <c r="B33" s="21" t="s">
        <v>31</v>
      </c>
      <c r="C33" s="70" t="str">
        <f>IF(B30="","",B30)</f>
        <v/>
      </c>
      <c r="D33" s="99" t="s">
        <v>65</v>
      </c>
      <c r="E33" s="70" t="str">
        <f>IF(B30="","",MAX(K40:K48)+14)</f>
        <v/>
      </c>
      <c r="F33" s="135" t="s">
        <v>72</v>
      </c>
      <c r="G33" s="136"/>
      <c r="H33" s="136"/>
      <c r="I33" s="136"/>
      <c r="N33" s="82"/>
    </row>
    <row r="34" spans="1:14" s="48" customFormat="1" ht="36">
      <c r="A34" s="66" t="s">
        <v>86</v>
      </c>
      <c r="B34" s="18" t="s">
        <v>80</v>
      </c>
      <c r="C34" s="57" t="str">
        <f>IF(B30="","",E33+1)</f>
        <v/>
      </c>
      <c r="D34" s="100" t="s">
        <v>65</v>
      </c>
      <c r="E34" s="57" t="str">
        <f>IF(B30="","",MAX(K63:K74)+14)</f>
        <v/>
      </c>
      <c r="F34" s="137" t="s">
        <v>73</v>
      </c>
      <c r="G34" s="138"/>
      <c r="H34" s="138"/>
      <c r="I34" s="138"/>
      <c r="N34" s="82"/>
    </row>
    <row r="35" spans="1:14" s="48" customFormat="1" ht="36">
      <c r="A35" s="66" t="s">
        <v>87</v>
      </c>
      <c r="B35" s="18" t="s">
        <v>80</v>
      </c>
      <c r="C35" s="57" t="str">
        <f>IF($B$30="","",E34+1)</f>
        <v/>
      </c>
      <c r="D35" s="100" t="s">
        <v>66</v>
      </c>
      <c r="E35" s="57" t="str">
        <f>IF($B$30="","",MAX(K77:K88)+14)</f>
        <v/>
      </c>
      <c r="F35" s="137" t="s">
        <v>73</v>
      </c>
      <c r="G35" s="138"/>
      <c r="H35" s="138"/>
      <c r="I35" s="138"/>
      <c r="N35" s="82"/>
    </row>
    <row r="36" spans="1:14" s="48" customFormat="1" ht="36">
      <c r="A36" s="67" t="s">
        <v>135</v>
      </c>
      <c r="B36" s="17" t="s">
        <v>80</v>
      </c>
      <c r="C36" s="110" t="str">
        <f>IF(B30="","",E35+1)</f>
        <v/>
      </c>
      <c r="D36" s="101" t="s">
        <v>65</v>
      </c>
      <c r="E36" s="110" t="str">
        <f>IF(B30="","",MAX(K89:K102)+14)</f>
        <v/>
      </c>
      <c r="F36" s="139" t="s">
        <v>126</v>
      </c>
      <c r="G36" s="140"/>
      <c r="H36" s="140"/>
      <c r="I36" s="140"/>
      <c r="N36" s="82"/>
    </row>
    <row r="37" spans="1:14" s="48" customFormat="1" ht="36">
      <c r="A37" s="67" t="s">
        <v>143</v>
      </c>
      <c r="B37" s="17" t="s">
        <v>80</v>
      </c>
      <c r="C37" s="57" t="str">
        <f>IF($B$30="","",E34+1)</f>
        <v/>
      </c>
      <c r="D37" s="101" t="s">
        <v>65</v>
      </c>
      <c r="E37" s="57" t="str">
        <f>IF($B$30="","",MAX(K105:K115)+14)</f>
        <v/>
      </c>
      <c r="F37" s="139" t="s">
        <v>127</v>
      </c>
      <c r="G37" s="140"/>
      <c r="H37" s="140"/>
      <c r="I37" s="140"/>
      <c r="N37" s="82"/>
    </row>
    <row r="38" spans="1:14" s="2" customFormat="1" ht="30">
      <c r="A38" s="59"/>
      <c r="N38" s="82"/>
    </row>
    <row r="39" spans="1:14" ht="30.75" thickBot="1">
      <c r="A39" s="45" t="s">
        <v>1</v>
      </c>
      <c r="B39" s="46" t="s">
        <v>2</v>
      </c>
      <c r="C39" s="130" t="s">
        <v>3</v>
      </c>
      <c r="D39" s="131"/>
      <c r="E39" s="131"/>
      <c r="F39" s="132"/>
      <c r="G39" s="46" t="s">
        <v>4</v>
      </c>
      <c r="H39" s="3" t="s">
        <v>37</v>
      </c>
      <c r="I39" s="46" t="s">
        <v>38</v>
      </c>
      <c r="J39" s="46" t="s">
        <v>26</v>
      </c>
      <c r="K39" s="3" t="s">
        <v>59</v>
      </c>
      <c r="L39" s="3" t="s">
        <v>60</v>
      </c>
      <c r="M39" s="4" t="s">
        <v>34</v>
      </c>
      <c r="N39" s="81"/>
    </row>
    <row r="40" spans="1:14" ht="30">
      <c r="A40" s="61" t="s">
        <v>61</v>
      </c>
      <c r="B40" s="5" t="s">
        <v>5</v>
      </c>
      <c r="C40" s="141" t="s">
        <v>63</v>
      </c>
      <c r="D40" s="142"/>
      <c r="E40" s="142"/>
      <c r="F40" s="143"/>
      <c r="G40" s="6" t="s">
        <v>33</v>
      </c>
      <c r="H40" s="86" t="s">
        <v>35</v>
      </c>
      <c r="I40" s="49">
        <f>2*7</f>
        <v>14</v>
      </c>
      <c r="J40" s="6" t="s">
        <v>56</v>
      </c>
      <c r="K40" s="7" t="str">
        <f aca="true" t="shared" si="0" ref="K40:K48">IF(OR($C$33="",AND(OR(H40="[doplňte]",H40=""),I40="")),"",$C$33+MIN(H40:I40))</f>
        <v/>
      </c>
      <c r="L40" s="41" t="str">
        <f aca="true" t="shared" si="1" ref="L40:L48">IF(OR($B$30="",K40=""),"",K40-$B$30)</f>
        <v/>
      </c>
      <c r="M40" s="32" t="s">
        <v>58</v>
      </c>
      <c r="N40" s="81"/>
    </row>
    <row r="41" spans="1:14" ht="30">
      <c r="A41" s="62"/>
      <c r="B41" s="14" t="s">
        <v>49</v>
      </c>
      <c r="C41" s="144" t="s">
        <v>32</v>
      </c>
      <c r="D41" s="145"/>
      <c r="E41" s="145"/>
      <c r="F41" s="146"/>
      <c r="G41" s="15" t="s">
        <v>33</v>
      </c>
      <c r="H41" s="87" t="s">
        <v>35</v>
      </c>
      <c r="I41" s="50">
        <f>4*7</f>
        <v>28</v>
      </c>
      <c r="J41" s="15"/>
      <c r="K41" s="55" t="str">
        <f t="shared" si="0"/>
        <v/>
      </c>
      <c r="L41" s="42" t="str">
        <f t="shared" si="1"/>
        <v/>
      </c>
      <c r="M41" s="54"/>
      <c r="N41" s="81"/>
    </row>
    <row r="42" spans="1:14" ht="30">
      <c r="A42" s="62"/>
      <c r="B42" s="14" t="s">
        <v>50</v>
      </c>
      <c r="C42" s="147" t="s">
        <v>36</v>
      </c>
      <c r="D42" s="148"/>
      <c r="E42" s="148"/>
      <c r="F42" s="149"/>
      <c r="G42" s="15" t="s">
        <v>33</v>
      </c>
      <c r="H42" s="87" t="s">
        <v>35</v>
      </c>
      <c r="I42" s="50">
        <f>4*7</f>
        <v>28</v>
      </c>
      <c r="J42" s="15"/>
      <c r="K42" s="55" t="str">
        <f t="shared" si="0"/>
        <v/>
      </c>
      <c r="L42" s="42" t="str">
        <f t="shared" si="1"/>
        <v/>
      </c>
      <c r="M42" s="54"/>
      <c r="N42" s="81"/>
    </row>
    <row r="43" spans="1:14" ht="30">
      <c r="A43" s="62"/>
      <c r="B43" s="56" t="s">
        <v>51</v>
      </c>
      <c r="C43" s="150" t="s">
        <v>47</v>
      </c>
      <c r="D43" s="151"/>
      <c r="E43" s="151"/>
      <c r="F43" s="152"/>
      <c r="G43" s="15" t="s">
        <v>33</v>
      </c>
      <c r="H43" s="87" t="s">
        <v>35</v>
      </c>
      <c r="I43" s="15">
        <f>4*7</f>
        <v>28</v>
      </c>
      <c r="J43" s="15"/>
      <c r="K43" s="55" t="str">
        <f t="shared" si="0"/>
        <v/>
      </c>
      <c r="L43" s="42" t="str">
        <f t="shared" si="1"/>
        <v/>
      </c>
      <c r="M43" s="54"/>
      <c r="N43" s="81"/>
    </row>
    <row r="44" spans="1:14" ht="30">
      <c r="A44" s="62"/>
      <c r="B44" s="109" t="s">
        <v>131</v>
      </c>
      <c r="C44" s="153" t="s">
        <v>48</v>
      </c>
      <c r="D44" s="154"/>
      <c r="E44" s="154"/>
      <c r="F44" s="155"/>
      <c r="G44" s="31" t="s">
        <v>33</v>
      </c>
      <c r="H44" s="88" t="s">
        <v>35</v>
      </c>
      <c r="I44" s="31">
        <f>4*7</f>
        <v>28</v>
      </c>
      <c r="J44" s="31"/>
      <c r="K44" s="106" t="str">
        <f t="shared" si="0"/>
        <v/>
      </c>
      <c r="L44" s="107" t="str">
        <f t="shared" si="1"/>
        <v/>
      </c>
      <c r="M44" s="108"/>
      <c r="N44" s="81"/>
    </row>
    <row r="45" spans="1:14" ht="30">
      <c r="A45" s="62"/>
      <c r="B45" s="8" t="s">
        <v>88</v>
      </c>
      <c r="C45" s="118" t="s">
        <v>54</v>
      </c>
      <c r="D45" s="119"/>
      <c r="E45" s="119"/>
      <c r="F45" s="120"/>
      <c r="G45" s="105" t="s">
        <v>23</v>
      </c>
      <c r="H45" s="89" t="s">
        <v>35</v>
      </c>
      <c r="I45" s="105"/>
      <c r="J45" s="105"/>
      <c r="K45" s="10" t="str">
        <f t="shared" si="0"/>
        <v/>
      </c>
      <c r="L45" s="40" t="str">
        <f t="shared" si="1"/>
        <v/>
      </c>
      <c r="M45" s="33"/>
      <c r="N45" s="81"/>
    </row>
    <row r="46" spans="1:14" ht="30">
      <c r="A46" s="62"/>
      <c r="B46" s="11" t="s">
        <v>89</v>
      </c>
      <c r="C46" s="121"/>
      <c r="D46" s="122"/>
      <c r="E46" s="122"/>
      <c r="F46" s="123"/>
      <c r="G46" s="12" t="s">
        <v>24</v>
      </c>
      <c r="H46" s="90" t="s">
        <v>35</v>
      </c>
      <c r="I46" s="39">
        <f>9*7</f>
        <v>63</v>
      </c>
      <c r="J46" s="12" t="s">
        <v>28</v>
      </c>
      <c r="K46" s="13" t="str">
        <f t="shared" si="0"/>
        <v/>
      </c>
      <c r="L46" s="39" t="str">
        <f t="shared" si="1"/>
        <v/>
      </c>
      <c r="M46" s="34"/>
      <c r="N46" s="81"/>
    </row>
    <row r="47" spans="1:14" ht="30">
      <c r="A47" s="62"/>
      <c r="B47" s="8" t="s">
        <v>52</v>
      </c>
      <c r="C47" s="118" t="s">
        <v>55</v>
      </c>
      <c r="D47" s="119"/>
      <c r="E47" s="119"/>
      <c r="F47" s="120"/>
      <c r="G47" s="9" t="s">
        <v>23</v>
      </c>
      <c r="H47" s="91" t="s">
        <v>35</v>
      </c>
      <c r="I47" s="9"/>
      <c r="J47" s="9"/>
      <c r="K47" s="10" t="str">
        <f t="shared" si="0"/>
        <v/>
      </c>
      <c r="L47" s="40" t="str">
        <f t="shared" si="1"/>
        <v/>
      </c>
      <c r="M47" s="33"/>
      <c r="N47" s="81"/>
    </row>
    <row r="48" spans="1:14" ht="30.75" thickBot="1">
      <c r="A48" s="63"/>
      <c r="B48" s="16" t="s">
        <v>53</v>
      </c>
      <c r="C48" s="115"/>
      <c r="D48" s="116"/>
      <c r="E48" s="116"/>
      <c r="F48" s="117"/>
      <c r="G48" s="17" t="s">
        <v>24</v>
      </c>
      <c r="H48" s="92" t="s">
        <v>35</v>
      </c>
      <c r="I48" s="43">
        <f>9*7</f>
        <v>63</v>
      </c>
      <c r="J48" s="18" t="s">
        <v>28</v>
      </c>
      <c r="K48" s="19" t="str">
        <f t="shared" si="0"/>
        <v/>
      </c>
      <c r="L48" s="43" t="str">
        <f t="shared" si="1"/>
        <v/>
      </c>
      <c r="M48" s="35"/>
      <c r="N48" s="81"/>
    </row>
    <row r="49" spans="1:14" ht="30">
      <c r="A49" s="61" t="s">
        <v>86</v>
      </c>
      <c r="B49" s="20" t="s">
        <v>41</v>
      </c>
      <c r="C49" s="127" t="s">
        <v>76</v>
      </c>
      <c r="D49" s="128"/>
      <c r="E49" s="128"/>
      <c r="F49" s="129"/>
      <c r="G49" s="21" t="s">
        <v>23</v>
      </c>
      <c r="H49" s="93" t="s">
        <v>35</v>
      </c>
      <c r="I49" s="21"/>
      <c r="J49" s="21"/>
      <c r="K49" s="22" t="str">
        <f aca="true" t="shared" si="2" ref="K49:K50">IF(OR($C$34="",AND(OR(H49="[doplňte]",H49=""),I49="")),"",$C$34+MIN(H49:I49))</f>
        <v/>
      </c>
      <c r="L49" s="44" t="str">
        <f aca="true" t="shared" si="3" ref="L49:L50">IF(OR($B$30="",K49=""),"",K49-$B$30)</f>
        <v/>
      </c>
      <c r="M49" s="36"/>
      <c r="N49" s="81"/>
    </row>
    <row r="50" spans="1:14" ht="30">
      <c r="A50" s="62"/>
      <c r="B50" s="11" t="s">
        <v>42</v>
      </c>
      <c r="C50" s="121"/>
      <c r="D50" s="122"/>
      <c r="E50" s="122"/>
      <c r="F50" s="123"/>
      <c r="G50" s="12" t="s">
        <v>24</v>
      </c>
      <c r="H50" s="90" t="s">
        <v>35</v>
      </c>
      <c r="I50" s="102">
        <f>16*7</f>
        <v>112</v>
      </c>
      <c r="J50" s="12" t="s">
        <v>28</v>
      </c>
      <c r="K50" s="13" t="str">
        <f t="shared" si="2"/>
        <v/>
      </c>
      <c r="L50" s="39" t="str">
        <f t="shared" si="3"/>
        <v/>
      </c>
      <c r="M50" s="34"/>
      <c r="N50" s="81"/>
    </row>
    <row r="51" spans="1:14" ht="30">
      <c r="A51" s="62"/>
      <c r="B51" s="8" t="s">
        <v>43</v>
      </c>
      <c r="C51" s="118" t="s">
        <v>90</v>
      </c>
      <c r="D51" s="119"/>
      <c r="E51" s="119"/>
      <c r="F51" s="120"/>
      <c r="G51" s="9" t="s">
        <v>23</v>
      </c>
      <c r="H51" s="91" t="s">
        <v>35</v>
      </c>
      <c r="I51" s="51"/>
      <c r="J51" s="9"/>
      <c r="K51" s="10" t="str">
        <f aca="true" t="shared" si="4" ref="K51:K52">IF(OR($C$34="",AND(OR(H51="[doplňte]",H51=""),I51="")),"",$C$34+MIN(H51:I51))</f>
        <v/>
      </c>
      <c r="L51" s="40" t="str">
        <f aca="true" t="shared" si="5" ref="L51:L52">IF(OR($B$30="",K51=""),"",K51-$B$30)</f>
        <v/>
      </c>
      <c r="M51" s="33"/>
      <c r="N51" s="81"/>
    </row>
    <row r="52" spans="1:14" ht="30">
      <c r="A52" s="62"/>
      <c r="B52" s="11" t="s">
        <v>44</v>
      </c>
      <c r="C52" s="121"/>
      <c r="D52" s="122"/>
      <c r="E52" s="122"/>
      <c r="F52" s="123"/>
      <c r="G52" s="12" t="s">
        <v>24</v>
      </c>
      <c r="H52" s="90" t="s">
        <v>35</v>
      </c>
      <c r="I52" s="102">
        <f>16*7</f>
        <v>112</v>
      </c>
      <c r="J52" s="12" t="s">
        <v>28</v>
      </c>
      <c r="K52" s="13" t="str">
        <f t="shared" si="4"/>
        <v/>
      </c>
      <c r="L52" s="39" t="str">
        <f t="shared" si="5"/>
        <v/>
      </c>
      <c r="M52" s="34"/>
      <c r="N52" s="81"/>
    </row>
    <row r="53" spans="1:14" ht="30">
      <c r="A53" s="62"/>
      <c r="B53" s="8" t="s">
        <v>45</v>
      </c>
      <c r="C53" s="118" t="s">
        <v>91</v>
      </c>
      <c r="D53" s="119"/>
      <c r="E53" s="119"/>
      <c r="F53" s="120"/>
      <c r="G53" s="9" t="s">
        <v>23</v>
      </c>
      <c r="H53" s="91" t="s">
        <v>35</v>
      </c>
      <c r="I53" s="51"/>
      <c r="J53" s="9"/>
      <c r="K53" s="10" t="str">
        <f aca="true" t="shared" si="6" ref="K53:K58">IF(OR($C$34="",AND(OR(H53="[doplňte]",H53=""),I53="")),"",$C$34+MIN(H53:I53))</f>
        <v/>
      </c>
      <c r="L53" s="40" t="str">
        <f>IF(OR($B$30="",K53=""),"",K53-$B$30)</f>
        <v/>
      </c>
      <c r="M53" s="33"/>
      <c r="N53" s="81"/>
    </row>
    <row r="54" spans="1:14" ht="30">
      <c r="A54" s="62"/>
      <c r="B54" s="11" t="s">
        <v>46</v>
      </c>
      <c r="C54" s="121"/>
      <c r="D54" s="122"/>
      <c r="E54" s="122"/>
      <c r="F54" s="123"/>
      <c r="G54" s="12" t="s">
        <v>24</v>
      </c>
      <c r="H54" s="90" t="s">
        <v>35</v>
      </c>
      <c r="I54" s="102">
        <f>16*7</f>
        <v>112</v>
      </c>
      <c r="J54" s="12" t="s">
        <v>28</v>
      </c>
      <c r="K54" s="13" t="str">
        <f t="shared" si="6"/>
        <v/>
      </c>
      <c r="L54" s="39" t="str">
        <f>IF(OR($B$30="",K54=""),"",K54-$B$30)</f>
        <v/>
      </c>
      <c r="M54" s="34"/>
      <c r="N54" s="81"/>
    </row>
    <row r="55" spans="1:14" ht="30">
      <c r="A55" s="62"/>
      <c r="B55" s="8" t="s">
        <v>78</v>
      </c>
      <c r="C55" s="118" t="s">
        <v>92</v>
      </c>
      <c r="D55" s="119"/>
      <c r="E55" s="119"/>
      <c r="F55" s="120"/>
      <c r="G55" s="9" t="s">
        <v>23</v>
      </c>
      <c r="H55" s="91" t="s">
        <v>35</v>
      </c>
      <c r="I55" s="51"/>
      <c r="J55" s="9"/>
      <c r="K55" s="10" t="str">
        <f aca="true" t="shared" si="7" ref="K55:K56">IF(OR($C$34="",AND(OR(H55="[doplňte]",H55=""),I55="")),"",$C$34+MIN(H55:I55))</f>
        <v/>
      </c>
      <c r="L55" s="40" t="str">
        <f aca="true" t="shared" si="8" ref="L55:L56">IF(OR($B$30="",K55=""),"",K55-$B$30)</f>
        <v/>
      </c>
      <c r="M55" s="33"/>
      <c r="N55" s="81"/>
    </row>
    <row r="56" spans="1:14" ht="30">
      <c r="A56" s="62"/>
      <c r="B56" s="11" t="s">
        <v>79</v>
      </c>
      <c r="C56" s="121"/>
      <c r="D56" s="122"/>
      <c r="E56" s="122"/>
      <c r="F56" s="123"/>
      <c r="G56" s="12" t="s">
        <v>24</v>
      </c>
      <c r="H56" s="90" t="s">
        <v>35</v>
      </c>
      <c r="I56" s="102">
        <f>16*7</f>
        <v>112</v>
      </c>
      <c r="J56" s="12" t="s">
        <v>28</v>
      </c>
      <c r="K56" s="13" t="str">
        <f t="shared" si="7"/>
        <v/>
      </c>
      <c r="L56" s="39" t="str">
        <f t="shared" si="8"/>
        <v/>
      </c>
      <c r="M56" s="34"/>
      <c r="N56" s="81"/>
    </row>
    <row r="57" spans="1:14" ht="30">
      <c r="A57" s="62"/>
      <c r="B57" s="8" t="s">
        <v>95</v>
      </c>
      <c r="C57" s="118" t="s">
        <v>77</v>
      </c>
      <c r="D57" s="119"/>
      <c r="E57" s="119"/>
      <c r="F57" s="120"/>
      <c r="G57" s="9" t="s">
        <v>23</v>
      </c>
      <c r="H57" s="91" t="s">
        <v>35</v>
      </c>
      <c r="I57" s="51"/>
      <c r="J57" s="9"/>
      <c r="K57" s="10" t="str">
        <f t="shared" si="6"/>
        <v/>
      </c>
      <c r="L57" s="40" t="str">
        <f>IF(OR($B$30="",K57=""),"",K57-$B$30)</f>
        <v/>
      </c>
      <c r="M57" s="33"/>
      <c r="N57" s="81"/>
    </row>
    <row r="58" spans="1:14" ht="30">
      <c r="A58" s="62"/>
      <c r="B58" s="11" t="s">
        <v>96</v>
      </c>
      <c r="C58" s="121"/>
      <c r="D58" s="122"/>
      <c r="E58" s="122"/>
      <c r="F58" s="123"/>
      <c r="G58" s="12" t="s">
        <v>24</v>
      </c>
      <c r="H58" s="90" t="s">
        <v>35</v>
      </c>
      <c r="I58" s="102">
        <f>16*7</f>
        <v>112</v>
      </c>
      <c r="J58" s="12" t="s">
        <v>28</v>
      </c>
      <c r="K58" s="13" t="str">
        <f t="shared" si="6"/>
        <v/>
      </c>
      <c r="L58" s="39" t="str">
        <f>IF(OR($B$30="",K58=""),"",K58-$B$30)</f>
        <v/>
      </c>
      <c r="M58" s="34"/>
      <c r="N58" s="81"/>
    </row>
    <row r="59" spans="1:14" ht="30">
      <c r="A59" s="62"/>
      <c r="B59" s="8" t="s">
        <v>97</v>
      </c>
      <c r="C59" s="118" t="s">
        <v>93</v>
      </c>
      <c r="D59" s="119"/>
      <c r="E59" s="119"/>
      <c r="F59" s="120"/>
      <c r="G59" s="9" t="s">
        <v>23</v>
      </c>
      <c r="H59" s="91" t="s">
        <v>35</v>
      </c>
      <c r="I59" s="51"/>
      <c r="J59" s="9"/>
      <c r="K59" s="10" t="str">
        <f>IF(OR($C$34="",AND(OR(H59="[doplňte]",H59=""),I59="")),"",$C$34+MIN(H59:I59))</f>
        <v/>
      </c>
      <c r="L59" s="40" t="str">
        <f>IF(OR($B$30="",K59=""),"",K59-$B$30)</f>
        <v/>
      </c>
      <c r="M59" s="33"/>
      <c r="N59" s="81"/>
    </row>
    <row r="60" spans="1:14" ht="30">
      <c r="A60" s="62"/>
      <c r="B60" s="11" t="s">
        <v>98</v>
      </c>
      <c r="C60" s="121"/>
      <c r="D60" s="122"/>
      <c r="E60" s="122"/>
      <c r="F60" s="123"/>
      <c r="G60" s="12" t="s">
        <v>24</v>
      </c>
      <c r="H60" s="90" t="s">
        <v>35</v>
      </c>
      <c r="I60" s="102">
        <f>16*7</f>
        <v>112</v>
      </c>
      <c r="J60" s="12" t="s">
        <v>28</v>
      </c>
      <c r="K60" s="13" t="str">
        <f>IF(OR($C$34="",AND(OR(H60="[doplňte]",H60=""),I60="")),"",$C$34+MIN(H60:I60))</f>
        <v/>
      </c>
      <c r="L60" s="39" t="str">
        <f>IF(OR($B$30="",K60=""),"",K60-$B$30)</f>
        <v/>
      </c>
      <c r="M60" s="34"/>
      <c r="N60" s="81"/>
    </row>
    <row r="61" spans="1:14" ht="30">
      <c r="A61" s="62"/>
      <c r="B61" s="8" t="s">
        <v>99</v>
      </c>
      <c r="C61" s="118" t="s">
        <v>94</v>
      </c>
      <c r="D61" s="119"/>
      <c r="E61" s="119"/>
      <c r="F61" s="120"/>
      <c r="G61" s="9" t="s">
        <v>23</v>
      </c>
      <c r="H61" s="91" t="s">
        <v>35</v>
      </c>
      <c r="I61" s="51"/>
      <c r="J61" s="9"/>
      <c r="K61" s="10" t="str">
        <f aca="true" t="shared" si="9" ref="K61:K62">IF(OR($C$34="",AND(OR(H61="[doplňte]",H61=""),I61="")),"",$C$34+MIN(H61:I61))</f>
        <v/>
      </c>
      <c r="L61" s="40" t="str">
        <f aca="true" t="shared" si="10" ref="L61:L62">IF(OR($B$30="",K61=""),"",K61-$B$30)</f>
        <v/>
      </c>
      <c r="M61" s="33"/>
      <c r="N61" s="81"/>
    </row>
    <row r="62" spans="1:14" ht="30">
      <c r="A62" s="62"/>
      <c r="B62" s="11" t="s">
        <v>100</v>
      </c>
      <c r="C62" s="121"/>
      <c r="D62" s="122"/>
      <c r="E62" s="122"/>
      <c r="F62" s="123"/>
      <c r="G62" s="12" t="s">
        <v>24</v>
      </c>
      <c r="H62" s="90" t="s">
        <v>35</v>
      </c>
      <c r="I62" s="102">
        <f>16*7</f>
        <v>112</v>
      </c>
      <c r="J62" s="12" t="s">
        <v>28</v>
      </c>
      <c r="K62" s="13" t="str">
        <f t="shared" si="9"/>
        <v/>
      </c>
      <c r="L62" s="39" t="str">
        <f t="shared" si="10"/>
        <v/>
      </c>
      <c r="M62" s="34"/>
      <c r="N62" s="81"/>
    </row>
    <row r="63" spans="1:14" ht="30">
      <c r="A63" s="62"/>
      <c r="B63" s="8" t="s">
        <v>101</v>
      </c>
      <c r="C63" s="118" t="s">
        <v>103</v>
      </c>
      <c r="D63" s="119"/>
      <c r="E63" s="119"/>
      <c r="F63" s="120"/>
      <c r="G63" s="9" t="s">
        <v>22</v>
      </c>
      <c r="H63" s="91" t="s">
        <v>35</v>
      </c>
      <c r="I63" s="51"/>
      <c r="J63" s="9"/>
      <c r="K63" s="10" t="str">
        <f aca="true" t="shared" si="11" ref="K63:K66">IF(OR($C$34="",AND(OR(H63="[doplňte]",H63=""),I63="")),"",$C$34+MIN(H63:I63))</f>
        <v/>
      </c>
      <c r="L63" s="40" t="str">
        <f aca="true" t="shared" si="12" ref="L63:L115">IF(OR($B$30="",K63=""),"",K63-$B$30)</f>
        <v/>
      </c>
      <c r="M63" s="33"/>
      <c r="N63" s="81"/>
    </row>
    <row r="64" spans="1:14" ht="30">
      <c r="A64" s="62"/>
      <c r="B64" s="23" t="s">
        <v>102</v>
      </c>
      <c r="C64" s="124"/>
      <c r="D64" s="125"/>
      <c r="E64" s="125"/>
      <c r="F64" s="126"/>
      <c r="G64" s="18" t="s">
        <v>25</v>
      </c>
      <c r="H64" s="94" t="s">
        <v>35</v>
      </c>
      <c r="I64" s="51">
        <f>16*7</f>
        <v>112</v>
      </c>
      <c r="J64" s="18" t="s">
        <v>28</v>
      </c>
      <c r="K64" s="24" t="str">
        <f t="shared" si="11"/>
        <v/>
      </c>
      <c r="L64" s="51" t="str">
        <f t="shared" si="12"/>
        <v/>
      </c>
      <c r="M64" s="37"/>
      <c r="N64" s="81"/>
    </row>
    <row r="65" spans="1:14" ht="30">
      <c r="A65" s="62"/>
      <c r="B65" s="23" t="s">
        <v>150</v>
      </c>
      <c r="C65" s="124"/>
      <c r="D65" s="125"/>
      <c r="E65" s="125"/>
      <c r="F65" s="126"/>
      <c r="G65" s="18" t="s">
        <v>23</v>
      </c>
      <c r="H65" s="94" t="s">
        <v>35</v>
      </c>
      <c r="I65" s="18"/>
      <c r="J65" s="18"/>
      <c r="K65" s="24" t="str">
        <f t="shared" si="11"/>
        <v/>
      </c>
      <c r="L65" s="51" t="str">
        <f t="shared" si="12"/>
        <v/>
      </c>
      <c r="M65" s="37"/>
      <c r="N65" s="81"/>
    </row>
    <row r="66" spans="1:14" ht="30">
      <c r="A66" s="62"/>
      <c r="B66" s="11" t="s">
        <v>151</v>
      </c>
      <c r="C66" s="121"/>
      <c r="D66" s="122"/>
      <c r="E66" s="122"/>
      <c r="F66" s="123"/>
      <c r="G66" s="12" t="s">
        <v>24</v>
      </c>
      <c r="H66" s="90" t="s">
        <v>35</v>
      </c>
      <c r="I66" s="102">
        <f>32*7</f>
        <v>224</v>
      </c>
      <c r="J66" s="12" t="s">
        <v>29</v>
      </c>
      <c r="K66" s="13" t="str">
        <f t="shared" si="11"/>
        <v/>
      </c>
      <c r="L66" s="39" t="str">
        <f t="shared" si="12"/>
        <v/>
      </c>
      <c r="M66" s="34"/>
      <c r="N66" s="81"/>
    </row>
    <row r="67" spans="1:14" ht="30">
      <c r="A67" s="62"/>
      <c r="B67" s="8" t="s">
        <v>152</v>
      </c>
      <c r="C67" s="118" t="s">
        <v>62</v>
      </c>
      <c r="D67" s="119"/>
      <c r="E67" s="119"/>
      <c r="F67" s="120"/>
      <c r="G67" s="9" t="s">
        <v>25</v>
      </c>
      <c r="H67" s="91" t="s">
        <v>35</v>
      </c>
      <c r="I67" s="40">
        <f>16*7</f>
        <v>112</v>
      </c>
      <c r="J67" s="9" t="s">
        <v>28</v>
      </c>
      <c r="K67" s="10" t="str">
        <f aca="true" t="shared" si="13" ref="K67:K72">IF(OR($C$34="",AND(OR(H67="[doplňte]",H67=""),I67="")),"",$C$34+MIN(H67:I67))</f>
        <v/>
      </c>
      <c r="L67" s="40" t="str">
        <f t="shared" si="12"/>
        <v/>
      </c>
      <c r="M67" s="33"/>
      <c r="N67" s="81"/>
    </row>
    <row r="68" spans="1:14" ht="30">
      <c r="A68" s="62"/>
      <c r="B68" s="23" t="s">
        <v>153</v>
      </c>
      <c r="C68" s="124"/>
      <c r="D68" s="125"/>
      <c r="E68" s="125"/>
      <c r="F68" s="126"/>
      <c r="G68" s="18" t="s">
        <v>23</v>
      </c>
      <c r="H68" s="94" t="s">
        <v>35</v>
      </c>
      <c r="I68" s="18"/>
      <c r="J68" s="18"/>
      <c r="K68" s="24" t="str">
        <f t="shared" si="13"/>
        <v/>
      </c>
      <c r="L68" s="51" t="str">
        <f t="shared" si="12"/>
        <v/>
      </c>
      <c r="M68" s="37"/>
      <c r="N68" s="81"/>
    </row>
    <row r="69" spans="1:14" ht="30">
      <c r="A69" s="62"/>
      <c r="B69" s="11" t="s">
        <v>154</v>
      </c>
      <c r="C69" s="121"/>
      <c r="D69" s="122"/>
      <c r="E69" s="122"/>
      <c r="F69" s="123"/>
      <c r="G69" s="12" t="s">
        <v>24</v>
      </c>
      <c r="H69" s="90" t="s">
        <v>35</v>
      </c>
      <c r="I69" s="39">
        <f>32*7</f>
        <v>224</v>
      </c>
      <c r="J69" s="12" t="s">
        <v>28</v>
      </c>
      <c r="K69" s="13" t="str">
        <f t="shared" si="13"/>
        <v/>
      </c>
      <c r="L69" s="39" t="str">
        <f t="shared" si="12"/>
        <v/>
      </c>
      <c r="M69" s="34"/>
      <c r="N69" s="81"/>
    </row>
    <row r="70" spans="1:14" ht="30">
      <c r="A70" s="62"/>
      <c r="B70" s="8" t="s">
        <v>155</v>
      </c>
      <c r="C70" s="118" t="s">
        <v>11</v>
      </c>
      <c r="D70" s="119"/>
      <c r="E70" s="119"/>
      <c r="F70" s="120"/>
      <c r="G70" s="18" t="s">
        <v>23</v>
      </c>
      <c r="H70" s="94" t="s">
        <v>35</v>
      </c>
      <c r="I70" s="18"/>
      <c r="J70" s="18"/>
      <c r="K70" s="24" t="str">
        <f t="shared" si="13"/>
        <v/>
      </c>
      <c r="L70" s="51" t="str">
        <f t="shared" si="12"/>
        <v/>
      </c>
      <c r="M70" s="37"/>
      <c r="N70" s="81"/>
    </row>
    <row r="71" spans="1:14" ht="30">
      <c r="A71" s="62"/>
      <c r="B71" s="25" t="s">
        <v>156</v>
      </c>
      <c r="C71" s="121"/>
      <c r="D71" s="122"/>
      <c r="E71" s="122"/>
      <c r="F71" s="123"/>
      <c r="G71" s="12" t="s">
        <v>24</v>
      </c>
      <c r="H71" s="90" t="s">
        <v>35</v>
      </c>
      <c r="I71" s="39">
        <f>34*7</f>
        <v>238</v>
      </c>
      <c r="J71" s="12" t="s">
        <v>29</v>
      </c>
      <c r="K71" s="13" t="str">
        <f t="shared" si="13"/>
        <v/>
      </c>
      <c r="L71" s="39" t="str">
        <f t="shared" si="12"/>
        <v/>
      </c>
      <c r="M71" s="34"/>
      <c r="N71" s="81"/>
    </row>
    <row r="72" spans="1:14" ht="36">
      <c r="A72" s="62"/>
      <c r="B72" s="8" t="s">
        <v>104</v>
      </c>
      <c r="C72" s="118" t="s">
        <v>10</v>
      </c>
      <c r="D72" s="119"/>
      <c r="E72" s="119"/>
      <c r="F72" s="120"/>
      <c r="G72" s="9" t="s">
        <v>57</v>
      </c>
      <c r="H72" s="89" t="s">
        <v>35</v>
      </c>
      <c r="I72" s="52">
        <f>36*7</f>
        <v>252</v>
      </c>
      <c r="J72" s="26" t="s">
        <v>29</v>
      </c>
      <c r="K72" s="27" t="str">
        <f t="shared" si="13"/>
        <v/>
      </c>
      <c r="L72" s="52" t="str">
        <f t="shared" si="12"/>
        <v/>
      </c>
      <c r="M72" s="38"/>
      <c r="N72" s="81"/>
    </row>
    <row r="73" spans="1:14" ht="30">
      <c r="A73" s="62"/>
      <c r="B73" s="23" t="s">
        <v>105</v>
      </c>
      <c r="C73" s="124"/>
      <c r="D73" s="125"/>
      <c r="E73" s="125"/>
      <c r="F73" s="126"/>
      <c r="G73" s="18" t="s">
        <v>30</v>
      </c>
      <c r="H73" s="95"/>
      <c r="I73" s="9"/>
      <c r="J73" s="9"/>
      <c r="K73" s="10" t="str">
        <f>IF(K72="","",K72+70)</f>
        <v/>
      </c>
      <c r="L73" s="40" t="str">
        <f t="shared" si="12"/>
        <v/>
      </c>
      <c r="M73" s="33" t="s">
        <v>81</v>
      </c>
      <c r="N73" s="81"/>
    </row>
    <row r="74" spans="1:14" ht="30.75" thickBot="1">
      <c r="A74" s="63"/>
      <c r="B74" s="28" t="s">
        <v>157</v>
      </c>
      <c r="C74" s="115"/>
      <c r="D74" s="116"/>
      <c r="E74" s="116"/>
      <c r="F74" s="117"/>
      <c r="G74" s="29" t="s">
        <v>12</v>
      </c>
      <c r="H74" s="96"/>
      <c r="I74" s="29"/>
      <c r="J74" s="29"/>
      <c r="K74" s="30" t="str">
        <f>IF(K73="","",K73+21)</f>
        <v/>
      </c>
      <c r="L74" s="53" t="str">
        <f t="shared" si="12"/>
        <v/>
      </c>
      <c r="M74" s="103" t="s">
        <v>74</v>
      </c>
      <c r="N74" s="81"/>
    </row>
    <row r="75" spans="1:14" ht="30.75" thickBot="1">
      <c r="A75" s="112" t="s">
        <v>132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81"/>
    </row>
    <row r="76" spans="1:14" ht="30.75" thickBot="1">
      <c r="A76" s="113" t="s">
        <v>1</v>
      </c>
      <c r="B76" s="46" t="s">
        <v>2</v>
      </c>
      <c r="C76" s="130" t="s">
        <v>3</v>
      </c>
      <c r="D76" s="131"/>
      <c r="E76" s="131"/>
      <c r="F76" s="132"/>
      <c r="G76" s="46" t="s">
        <v>4</v>
      </c>
      <c r="H76" s="3" t="s">
        <v>37</v>
      </c>
      <c r="I76" s="46" t="s">
        <v>38</v>
      </c>
      <c r="J76" s="46" t="s">
        <v>26</v>
      </c>
      <c r="K76" s="3" t="s">
        <v>59</v>
      </c>
      <c r="L76" s="3" t="s">
        <v>60</v>
      </c>
      <c r="M76" s="4" t="s">
        <v>34</v>
      </c>
      <c r="N76" s="81"/>
    </row>
    <row r="77" spans="1:14" ht="30">
      <c r="A77" s="61" t="s">
        <v>87</v>
      </c>
      <c r="B77" s="20" t="s">
        <v>6</v>
      </c>
      <c r="C77" s="127" t="s">
        <v>106</v>
      </c>
      <c r="D77" s="128"/>
      <c r="E77" s="128"/>
      <c r="F77" s="129"/>
      <c r="G77" s="21" t="s">
        <v>22</v>
      </c>
      <c r="H77" s="93" t="s">
        <v>35</v>
      </c>
      <c r="I77" s="21"/>
      <c r="J77" s="21"/>
      <c r="K77" s="22" t="str">
        <f aca="true" t="shared" si="14" ref="K77:K83">IF(OR($C$35="",AND(OR(H77="[doplňte]",H77=""),I77="")),"",$C$35+MIN(H77:I77))</f>
        <v/>
      </c>
      <c r="L77" s="44" t="str">
        <f t="shared" si="12"/>
        <v/>
      </c>
      <c r="M77" s="36"/>
      <c r="N77" s="81"/>
    </row>
    <row r="78" spans="1:14" ht="30">
      <c r="A78" s="62"/>
      <c r="B78" s="23" t="s">
        <v>7</v>
      </c>
      <c r="C78" s="124"/>
      <c r="D78" s="125"/>
      <c r="E78" s="125"/>
      <c r="F78" s="126"/>
      <c r="G78" s="18" t="s">
        <v>25</v>
      </c>
      <c r="H78" s="94" t="s">
        <v>35</v>
      </c>
      <c r="I78" s="51">
        <f>16*7</f>
        <v>112</v>
      </c>
      <c r="J78" s="18" t="s">
        <v>28</v>
      </c>
      <c r="K78" s="24" t="str">
        <f t="shared" si="14"/>
        <v/>
      </c>
      <c r="L78" s="51" t="str">
        <f t="shared" si="12"/>
        <v/>
      </c>
      <c r="M78" s="37"/>
      <c r="N78" s="81"/>
    </row>
    <row r="79" spans="1:14" ht="30">
      <c r="A79" s="62"/>
      <c r="B79" s="23" t="s">
        <v>8</v>
      </c>
      <c r="C79" s="124"/>
      <c r="D79" s="125"/>
      <c r="E79" s="125"/>
      <c r="F79" s="126"/>
      <c r="G79" s="18" t="s">
        <v>23</v>
      </c>
      <c r="H79" s="94" t="s">
        <v>35</v>
      </c>
      <c r="I79" s="18"/>
      <c r="J79" s="18"/>
      <c r="K79" s="24" t="str">
        <f t="shared" si="14"/>
        <v/>
      </c>
      <c r="L79" s="51" t="str">
        <f t="shared" si="12"/>
        <v/>
      </c>
      <c r="M79" s="37"/>
      <c r="N79" s="81"/>
    </row>
    <row r="80" spans="1:14" ht="30">
      <c r="A80" s="62"/>
      <c r="B80" s="11" t="s">
        <v>9</v>
      </c>
      <c r="C80" s="121"/>
      <c r="D80" s="122"/>
      <c r="E80" s="122"/>
      <c r="F80" s="123"/>
      <c r="G80" s="12" t="s">
        <v>24</v>
      </c>
      <c r="H80" s="90" t="s">
        <v>35</v>
      </c>
      <c r="I80" s="102">
        <f>32*7</f>
        <v>224</v>
      </c>
      <c r="J80" s="12" t="s">
        <v>29</v>
      </c>
      <c r="K80" s="13" t="str">
        <f t="shared" si="14"/>
        <v/>
      </c>
      <c r="L80" s="39" t="str">
        <f t="shared" si="12"/>
        <v/>
      </c>
      <c r="M80" s="34"/>
      <c r="N80" s="81"/>
    </row>
    <row r="81" spans="1:14" ht="30">
      <c r="A81" s="62"/>
      <c r="B81" s="8" t="s">
        <v>128</v>
      </c>
      <c r="C81" s="118" t="s">
        <v>62</v>
      </c>
      <c r="D81" s="119"/>
      <c r="E81" s="119"/>
      <c r="F81" s="120"/>
      <c r="G81" s="9" t="s">
        <v>25</v>
      </c>
      <c r="H81" s="91" t="s">
        <v>35</v>
      </c>
      <c r="I81" s="40">
        <f>16*7</f>
        <v>112</v>
      </c>
      <c r="J81" s="9" t="s">
        <v>28</v>
      </c>
      <c r="K81" s="10" t="str">
        <f t="shared" si="14"/>
        <v/>
      </c>
      <c r="L81" s="40" t="str">
        <f t="shared" si="12"/>
        <v/>
      </c>
      <c r="M81" s="33"/>
      <c r="N81" s="81"/>
    </row>
    <row r="82" spans="1:14" ht="30">
      <c r="A82" s="62"/>
      <c r="B82" s="23" t="s">
        <v>129</v>
      </c>
      <c r="C82" s="124"/>
      <c r="D82" s="125"/>
      <c r="E82" s="125"/>
      <c r="F82" s="126"/>
      <c r="G82" s="18" t="s">
        <v>23</v>
      </c>
      <c r="H82" s="94" t="s">
        <v>35</v>
      </c>
      <c r="I82" s="18"/>
      <c r="J82" s="18"/>
      <c r="K82" s="24" t="str">
        <f t="shared" si="14"/>
        <v/>
      </c>
      <c r="L82" s="51" t="str">
        <f t="shared" si="12"/>
        <v/>
      </c>
      <c r="M82" s="37"/>
      <c r="N82" s="81"/>
    </row>
    <row r="83" spans="1:14" ht="30">
      <c r="A83" s="62"/>
      <c r="B83" s="11" t="s">
        <v>130</v>
      </c>
      <c r="C83" s="121"/>
      <c r="D83" s="122"/>
      <c r="E83" s="122"/>
      <c r="F83" s="123"/>
      <c r="G83" s="12" t="s">
        <v>24</v>
      </c>
      <c r="H83" s="90" t="s">
        <v>35</v>
      </c>
      <c r="I83" s="39">
        <f>32*7</f>
        <v>224</v>
      </c>
      <c r="J83" s="12" t="s">
        <v>28</v>
      </c>
      <c r="K83" s="13" t="str">
        <f t="shared" si="14"/>
        <v/>
      </c>
      <c r="L83" s="39" t="str">
        <f t="shared" si="12"/>
        <v/>
      </c>
      <c r="M83" s="34"/>
      <c r="N83" s="81"/>
    </row>
    <row r="84" spans="1:14" ht="30">
      <c r="A84" s="62"/>
      <c r="B84" s="8" t="s">
        <v>107</v>
      </c>
      <c r="C84" s="118" t="s">
        <v>11</v>
      </c>
      <c r="D84" s="119"/>
      <c r="E84" s="119"/>
      <c r="F84" s="120"/>
      <c r="G84" s="18" t="s">
        <v>23</v>
      </c>
      <c r="H84" s="94" t="s">
        <v>35</v>
      </c>
      <c r="I84" s="18"/>
      <c r="J84" s="18"/>
      <c r="K84" s="24" t="str">
        <f aca="true" t="shared" si="15" ref="K84:K86">IF(OR($C$35="",AND(OR(H84="[doplňte]",H84=""),I84="")),"",$C$35+MIN(H84:I84))</f>
        <v/>
      </c>
      <c r="L84" s="51" t="str">
        <f t="shared" si="12"/>
        <v/>
      </c>
      <c r="M84" s="37"/>
      <c r="N84" s="81"/>
    </row>
    <row r="85" spans="1:14" ht="30">
      <c r="A85" s="62"/>
      <c r="B85" s="25" t="s">
        <v>108</v>
      </c>
      <c r="C85" s="121"/>
      <c r="D85" s="122"/>
      <c r="E85" s="122"/>
      <c r="F85" s="123"/>
      <c r="G85" s="12" t="s">
        <v>24</v>
      </c>
      <c r="H85" s="90" t="s">
        <v>35</v>
      </c>
      <c r="I85" s="39">
        <f>34*7</f>
        <v>238</v>
      </c>
      <c r="J85" s="12" t="s">
        <v>29</v>
      </c>
      <c r="K85" s="13" t="str">
        <f t="shared" si="15"/>
        <v/>
      </c>
      <c r="L85" s="39" t="str">
        <f t="shared" si="12"/>
        <v/>
      </c>
      <c r="M85" s="34"/>
      <c r="N85" s="81"/>
    </row>
    <row r="86" spans="1:14" ht="36">
      <c r="A86" s="62"/>
      <c r="B86" s="8" t="s">
        <v>82</v>
      </c>
      <c r="C86" s="118" t="s">
        <v>10</v>
      </c>
      <c r="D86" s="119"/>
      <c r="E86" s="119"/>
      <c r="F86" s="120"/>
      <c r="G86" s="9" t="s">
        <v>57</v>
      </c>
      <c r="H86" s="89" t="s">
        <v>35</v>
      </c>
      <c r="I86" s="52">
        <f>36*7</f>
        <v>252</v>
      </c>
      <c r="J86" s="26" t="s">
        <v>29</v>
      </c>
      <c r="K86" s="27" t="str">
        <f t="shared" si="15"/>
        <v/>
      </c>
      <c r="L86" s="52" t="str">
        <f t="shared" si="12"/>
        <v/>
      </c>
      <c r="M86" s="38"/>
      <c r="N86" s="81"/>
    </row>
    <row r="87" spans="1:14" ht="30">
      <c r="A87" s="62"/>
      <c r="B87" s="23" t="s">
        <v>83</v>
      </c>
      <c r="C87" s="124"/>
      <c r="D87" s="125"/>
      <c r="E87" s="125"/>
      <c r="F87" s="126"/>
      <c r="G87" s="18" t="s">
        <v>30</v>
      </c>
      <c r="H87" s="95"/>
      <c r="I87" s="9"/>
      <c r="J87" s="9"/>
      <c r="K87" s="10" t="str">
        <f>IF(K86="","",K86+70)</f>
        <v/>
      </c>
      <c r="L87" s="40" t="str">
        <f t="shared" si="12"/>
        <v/>
      </c>
      <c r="M87" s="33" t="s">
        <v>81</v>
      </c>
      <c r="N87" s="81"/>
    </row>
    <row r="88" spans="1:14" ht="30.75" thickBot="1">
      <c r="A88" s="63"/>
      <c r="B88" s="28" t="s">
        <v>109</v>
      </c>
      <c r="C88" s="115"/>
      <c r="D88" s="116"/>
      <c r="E88" s="116"/>
      <c r="F88" s="117"/>
      <c r="G88" s="29" t="s">
        <v>12</v>
      </c>
      <c r="H88" s="96"/>
      <c r="I88" s="29"/>
      <c r="J88" s="29"/>
      <c r="K88" s="30" t="str">
        <f>IF(K87="","",K87+21)</f>
        <v/>
      </c>
      <c r="L88" s="53" t="str">
        <f t="shared" si="12"/>
        <v/>
      </c>
      <c r="M88" s="103" t="s">
        <v>74</v>
      </c>
      <c r="N88" s="81"/>
    </row>
    <row r="89" spans="1:14" ht="30">
      <c r="A89" s="62" t="s">
        <v>135</v>
      </c>
      <c r="B89" s="8" t="s">
        <v>112</v>
      </c>
      <c r="C89" s="127" t="s">
        <v>111</v>
      </c>
      <c r="D89" s="128"/>
      <c r="E89" s="128"/>
      <c r="F89" s="129"/>
      <c r="G89" s="9" t="s">
        <v>25</v>
      </c>
      <c r="H89" s="91" t="s">
        <v>35</v>
      </c>
      <c r="I89" s="9"/>
      <c r="J89" s="9"/>
      <c r="K89" s="10" t="str">
        <f aca="true" t="shared" si="16" ref="K89:K102">IF(OR($C$36="",AND(OR(H89="[doplňte]",H89=""),I89="")),"",$C$36+MIN(H89:I89))</f>
        <v/>
      </c>
      <c r="L89" s="44" t="str">
        <f aca="true" t="shared" si="17" ref="L89:L102">IF(OR($B$30="",K89=""),"",K89-$B$30)</f>
        <v/>
      </c>
      <c r="M89" s="33"/>
      <c r="N89" s="81"/>
    </row>
    <row r="90" spans="1:14" ht="30">
      <c r="A90" s="62"/>
      <c r="B90" s="23" t="s">
        <v>113</v>
      </c>
      <c r="C90" s="124"/>
      <c r="D90" s="125"/>
      <c r="E90" s="125"/>
      <c r="F90" s="126"/>
      <c r="G90" s="18" t="s">
        <v>23</v>
      </c>
      <c r="H90" s="94" t="s">
        <v>35</v>
      </c>
      <c r="I90" s="18"/>
      <c r="J90" s="18"/>
      <c r="K90" s="24" t="str">
        <f t="shared" si="16"/>
        <v/>
      </c>
      <c r="L90" s="51" t="str">
        <f t="shared" si="17"/>
        <v/>
      </c>
      <c r="M90" s="37"/>
      <c r="N90" s="81"/>
    </row>
    <row r="91" spans="1:14" ht="30">
      <c r="A91" s="62"/>
      <c r="B91" s="11" t="s">
        <v>114</v>
      </c>
      <c r="C91" s="121"/>
      <c r="D91" s="122"/>
      <c r="E91" s="122"/>
      <c r="F91" s="123"/>
      <c r="G91" s="12" t="s">
        <v>24</v>
      </c>
      <c r="H91" s="90" t="s">
        <v>35</v>
      </c>
      <c r="I91" s="39">
        <f>26*7</f>
        <v>182</v>
      </c>
      <c r="J91" s="12" t="s">
        <v>29</v>
      </c>
      <c r="K91" s="13" t="str">
        <f t="shared" si="16"/>
        <v/>
      </c>
      <c r="L91" s="39" t="str">
        <f t="shared" si="17"/>
        <v/>
      </c>
      <c r="M91" s="34"/>
      <c r="N91" s="81"/>
    </row>
    <row r="92" spans="1:14" ht="30">
      <c r="A92" s="62"/>
      <c r="B92" s="8" t="s">
        <v>136</v>
      </c>
      <c r="C92" s="118" t="s">
        <v>62</v>
      </c>
      <c r="D92" s="119"/>
      <c r="E92" s="119"/>
      <c r="F92" s="120"/>
      <c r="G92" s="9" t="s">
        <v>25</v>
      </c>
      <c r="H92" s="91" t="s">
        <v>35</v>
      </c>
      <c r="I92" s="9"/>
      <c r="J92" s="9"/>
      <c r="K92" s="10" t="str">
        <f t="shared" si="16"/>
        <v/>
      </c>
      <c r="L92" s="40" t="str">
        <f t="shared" si="17"/>
        <v/>
      </c>
      <c r="M92" s="33"/>
      <c r="N92" s="81"/>
    </row>
    <row r="93" spans="1:14" ht="30">
      <c r="A93" s="62"/>
      <c r="B93" s="8" t="s">
        <v>137</v>
      </c>
      <c r="C93" s="124"/>
      <c r="D93" s="125"/>
      <c r="E93" s="125"/>
      <c r="F93" s="126"/>
      <c r="G93" s="18" t="s">
        <v>23</v>
      </c>
      <c r="H93" s="94" t="s">
        <v>35</v>
      </c>
      <c r="I93" s="18"/>
      <c r="J93" s="18"/>
      <c r="K93" s="24" t="str">
        <f t="shared" si="16"/>
        <v/>
      </c>
      <c r="L93" s="51" t="str">
        <f t="shared" si="17"/>
        <v/>
      </c>
      <c r="M93" s="37"/>
      <c r="N93" s="81"/>
    </row>
    <row r="94" spans="1:14" ht="30">
      <c r="A94" s="62"/>
      <c r="B94" s="11" t="s">
        <v>138</v>
      </c>
      <c r="C94" s="121"/>
      <c r="D94" s="122"/>
      <c r="E94" s="122"/>
      <c r="F94" s="123"/>
      <c r="G94" s="12" t="s">
        <v>24</v>
      </c>
      <c r="H94" s="90" t="s">
        <v>35</v>
      </c>
      <c r="I94" s="39">
        <f>26*7</f>
        <v>182</v>
      </c>
      <c r="J94" s="12" t="s">
        <v>29</v>
      </c>
      <c r="K94" s="13" t="str">
        <f t="shared" si="16"/>
        <v/>
      </c>
      <c r="L94" s="39" t="str">
        <f t="shared" si="17"/>
        <v/>
      </c>
      <c r="M94" s="34"/>
      <c r="N94" s="81"/>
    </row>
    <row r="95" spans="1:14" ht="30">
      <c r="A95" s="62"/>
      <c r="B95" s="8" t="s">
        <v>115</v>
      </c>
      <c r="C95" s="118" t="s">
        <v>13</v>
      </c>
      <c r="D95" s="119"/>
      <c r="E95" s="119"/>
      <c r="F95" s="120"/>
      <c r="G95" s="9" t="s">
        <v>25</v>
      </c>
      <c r="H95" s="91" t="s">
        <v>35</v>
      </c>
      <c r="I95" s="9"/>
      <c r="J95" s="9"/>
      <c r="K95" s="10" t="str">
        <f t="shared" si="16"/>
        <v/>
      </c>
      <c r="L95" s="40" t="str">
        <f t="shared" si="17"/>
        <v/>
      </c>
      <c r="M95" s="33"/>
      <c r="N95" s="81"/>
    </row>
    <row r="96" spans="1:14" ht="30">
      <c r="A96" s="62"/>
      <c r="B96" s="23" t="s">
        <v>116</v>
      </c>
      <c r="C96" s="124"/>
      <c r="D96" s="125"/>
      <c r="E96" s="125"/>
      <c r="F96" s="126"/>
      <c r="G96" s="18" t="s">
        <v>23</v>
      </c>
      <c r="H96" s="94" t="s">
        <v>35</v>
      </c>
      <c r="I96" s="18"/>
      <c r="J96" s="18"/>
      <c r="K96" s="24" t="str">
        <f t="shared" si="16"/>
        <v/>
      </c>
      <c r="L96" s="51" t="str">
        <f t="shared" si="17"/>
        <v/>
      </c>
      <c r="M96" s="37"/>
      <c r="N96" s="81"/>
    </row>
    <row r="97" spans="1:14" ht="30">
      <c r="A97" s="62"/>
      <c r="B97" s="11" t="s">
        <v>139</v>
      </c>
      <c r="C97" s="121"/>
      <c r="D97" s="122"/>
      <c r="E97" s="122"/>
      <c r="F97" s="123"/>
      <c r="G97" s="12" t="s">
        <v>24</v>
      </c>
      <c r="H97" s="90" t="s">
        <v>35</v>
      </c>
      <c r="I97" s="39">
        <f>26*7</f>
        <v>182</v>
      </c>
      <c r="J97" s="12" t="s">
        <v>29</v>
      </c>
      <c r="K97" s="13" t="str">
        <f t="shared" si="16"/>
        <v/>
      </c>
      <c r="L97" s="39" t="str">
        <f t="shared" si="17"/>
        <v/>
      </c>
      <c r="M97" s="34"/>
      <c r="N97" s="81"/>
    </row>
    <row r="98" spans="1:14" ht="30">
      <c r="A98" s="62"/>
      <c r="B98" s="8" t="s">
        <v>117</v>
      </c>
      <c r="C98" s="118" t="s">
        <v>15</v>
      </c>
      <c r="D98" s="119"/>
      <c r="E98" s="119"/>
      <c r="F98" s="120"/>
      <c r="G98" s="9" t="s">
        <v>23</v>
      </c>
      <c r="H98" s="91" t="s">
        <v>35</v>
      </c>
      <c r="I98" s="9"/>
      <c r="J98" s="9"/>
      <c r="K98" s="10" t="str">
        <f t="shared" si="16"/>
        <v/>
      </c>
      <c r="L98" s="40" t="str">
        <f t="shared" si="17"/>
        <v/>
      </c>
      <c r="M98" s="33"/>
      <c r="N98" s="81"/>
    </row>
    <row r="99" spans="1:14" ht="30">
      <c r="A99" s="62"/>
      <c r="B99" s="11" t="s">
        <v>118</v>
      </c>
      <c r="C99" s="121"/>
      <c r="D99" s="122"/>
      <c r="E99" s="122"/>
      <c r="F99" s="123"/>
      <c r="G99" s="12" t="s">
        <v>24</v>
      </c>
      <c r="H99" s="90" t="s">
        <v>35</v>
      </c>
      <c r="I99" s="39">
        <f>26*7</f>
        <v>182</v>
      </c>
      <c r="J99" s="12" t="s">
        <v>28</v>
      </c>
      <c r="K99" s="13" t="str">
        <f t="shared" si="16"/>
        <v/>
      </c>
      <c r="L99" s="39" t="str">
        <f t="shared" si="17"/>
        <v/>
      </c>
      <c r="M99" s="34"/>
      <c r="N99" s="81"/>
    </row>
    <row r="100" spans="1:14" ht="30">
      <c r="A100" s="62"/>
      <c r="B100" s="8" t="s">
        <v>140</v>
      </c>
      <c r="C100" s="118" t="s">
        <v>14</v>
      </c>
      <c r="D100" s="119"/>
      <c r="E100" s="119"/>
      <c r="F100" s="120"/>
      <c r="G100" s="9" t="s">
        <v>25</v>
      </c>
      <c r="H100" s="91" t="s">
        <v>35</v>
      </c>
      <c r="I100" s="9"/>
      <c r="J100" s="9"/>
      <c r="K100" s="10" t="str">
        <f t="shared" si="16"/>
        <v/>
      </c>
      <c r="L100" s="40" t="str">
        <f t="shared" si="17"/>
        <v/>
      </c>
      <c r="M100" s="33"/>
      <c r="N100" s="81"/>
    </row>
    <row r="101" spans="1:14" ht="30">
      <c r="A101" s="62"/>
      <c r="B101" s="8" t="s">
        <v>141</v>
      </c>
      <c r="C101" s="124"/>
      <c r="D101" s="125"/>
      <c r="E101" s="125"/>
      <c r="F101" s="126"/>
      <c r="G101" s="18" t="s">
        <v>23</v>
      </c>
      <c r="H101" s="94" t="s">
        <v>35</v>
      </c>
      <c r="I101" s="18"/>
      <c r="J101" s="18"/>
      <c r="K101" s="24" t="str">
        <f t="shared" si="16"/>
        <v/>
      </c>
      <c r="L101" s="51" t="str">
        <f t="shared" si="17"/>
        <v/>
      </c>
      <c r="M101" s="37"/>
      <c r="N101" s="81"/>
    </row>
    <row r="102" spans="1:14" ht="30.75" thickBot="1">
      <c r="A102" s="62"/>
      <c r="B102" s="16" t="s">
        <v>142</v>
      </c>
      <c r="C102" s="124"/>
      <c r="D102" s="125"/>
      <c r="E102" s="125"/>
      <c r="F102" s="126"/>
      <c r="G102" s="29" t="s">
        <v>24</v>
      </c>
      <c r="H102" s="104" t="s">
        <v>35</v>
      </c>
      <c r="I102" s="53">
        <f>26*7</f>
        <v>182</v>
      </c>
      <c r="J102" s="17" t="s">
        <v>28</v>
      </c>
      <c r="K102" s="19" t="str">
        <f t="shared" si="16"/>
        <v/>
      </c>
      <c r="L102" s="43" t="str">
        <f t="shared" si="17"/>
        <v/>
      </c>
      <c r="M102" s="35"/>
      <c r="N102" s="81"/>
    </row>
    <row r="103" spans="1:14" ht="30.75" thickBot="1">
      <c r="A103" s="114" t="s">
        <v>148</v>
      </c>
      <c r="B103" s="111"/>
      <c r="C103" s="111"/>
      <c r="D103" s="111"/>
      <c r="E103" s="111"/>
      <c r="F103" s="111"/>
      <c r="G103" s="69"/>
      <c r="H103" s="69"/>
      <c r="I103" s="69"/>
      <c r="J103" s="111"/>
      <c r="K103" s="111"/>
      <c r="L103" s="111"/>
      <c r="M103" s="111"/>
      <c r="N103" s="81"/>
    </row>
    <row r="104" spans="1:14" ht="30.75" thickBot="1">
      <c r="A104" s="45" t="s">
        <v>1</v>
      </c>
      <c r="B104" s="46" t="s">
        <v>2</v>
      </c>
      <c r="C104" s="130" t="s">
        <v>3</v>
      </c>
      <c r="D104" s="131"/>
      <c r="E104" s="131"/>
      <c r="F104" s="132"/>
      <c r="G104" s="46" t="s">
        <v>4</v>
      </c>
      <c r="H104" s="3" t="s">
        <v>37</v>
      </c>
      <c r="I104" s="46" t="s">
        <v>38</v>
      </c>
      <c r="J104" s="46" t="s">
        <v>26</v>
      </c>
      <c r="K104" s="3" t="s">
        <v>59</v>
      </c>
      <c r="L104" s="3" t="s">
        <v>60</v>
      </c>
      <c r="M104" s="4" t="s">
        <v>34</v>
      </c>
      <c r="N104" s="81"/>
    </row>
    <row r="105" spans="1:14" ht="30">
      <c r="A105" s="61" t="s">
        <v>143</v>
      </c>
      <c r="B105" s="20" t="s">
        <v>119</v>
      </c>
      <c r="C105" s="127" t="s">
        <v>110</v>
      </c>
      <c r="D105" s="128"/>
      <c r="E105" s="128"/>
      <c r="F105" s="129"/>
      <c r="G105" s="9" t="s">
        <v>25</v>
      </c>
      <c r="H105" s="93" t="s">
        <v>35</v>
      </c>
      <c r="I105" s="9">
        <f>16*7</f>
        <v>112</v>
      </c>
      <c r="J105" s="21" t="s">
        <v>28</v>
      </c>
      <c r="K105" s="99" t="str">
        <f aca="true" t="shared" si="18" ref="K105:K115">IF(OR($C$37="",AND(OR(H105="[doplňte]",H105=""),I105="")),"",$C$37+MIN(H105:I105))</f>
        <v/>
      </c>
      <c r="L105" s="44" t="str">
        <f t="shared" si="12"/>
        <v/>
      </c>
      <c r="M105" s="36"/>
      <c r="N105" s="81"/>
    </row>
    <row r="106" spans="1:14" ht="30">
      <c r="A106" s="62"/>
      <c r="B106" s="23" t="s">
        <v>120</v>
      </c>
      <c r="C106" s="124"/>
      <c r="D106" s="125"/>
      <c r="E106" s="125"/>
      <c r="F106" s="126"/>
      <c r="G106" s="18" t="s">
        <v>23</v>
      </c>
      <c r="H106" s="94" t="s">
        <v>35</v>
      </c>
      <c r="I106" s="18"/>
      <c r="J106" s="18"/>
      <c r="K106" s="24" t="str">
        <f t="shared" si="18"/>
        <v/>
      </c>
      <c r="L106" s="51" t="str">
        <f t="shared" si="12"/>
        <v/>
      </c>
      <c r="M106" s="37"/>
      <c r="N106" s="81"/>
    </row>
    <row r="107" spans="1:14" ht="30">
      <c r="A107" s="62"/>
      <c r="B107" s="11" t="s">
        <v>121</v>
      </c>
      <c r="C107" s="121"/>
      <c r="D107" s="122"/>
      <c r="E107" s="122"/>
      <c r="F107" s="123"/>
      <c r="G107" s="12" t="s">
        <v>24</v>
      </c>
      <c r="H107" s="90" t="s">
        <v>35</v>
      </c>
      <c r="I107" s="39">
        <f>26*7</f>
        <v>182</v>
      </c>
      <c r="J107" s="12" t="s">
        <v>29</v>
      </c>
      <c r="K107" s="13" t="str">
        <f t="shared" si="18"/>
        <v/>
      </c>
      <c r="L107" s="39" t="str">
        <f t="shared" si="12"/>
        <v/>
      </c>
      <c r="M107" s="34"/>
      <c r="N107" s="81"/>
    </row>
    <row r="108" spans="1:14" ht="30">
      <c r="A108" s="62"/>
      <c r="B108" s="8" t="s">
        <v>144</v>
      </c>
      <c r="C108" s="118" t="s">
        <v>62</v>
      </c>
      <c r="D108" s="119"/>
      <c r="E108" s="119"/>
      <c r="F108" s="120"/>
      <c r="G108" s="9" t="s">
        <v>25</v>
      </c>
      <c r="H108" s="91" t="s">
        <v>35</v>
      </c>
      <c r="I108" s="9">
        <f>16*7</f>
        <v>112</v>
      </c>
      <c r="J108" s="9" t="s">
        <v>28</v>
      </c>
      <c r="K108" s="10" t="str">
        <f t="shared" si="18"/>
        <v/>
      </c>
      <c r="L108" s="40" t="str">
        <f t="shared" si="12"/>
        <v/>
      </c>
      <c r="M108" s="33"/>
      <c r="N108" s="81"/>
    </row>
    <row r="109" spans="1:14" ht="30">
      <c r="A109" s="62"/>
      <c r="B109" s="8" t="s">
        <v>145</v>
      </c>
      <c r="C109" s="124"/>
      <c r="D109" s="125"/>
      <c r="E109" s="125"/>
      <c r="F109" s="126"/>
      <c r="G109" s="18" t="s">
        <v>23</v>
      </c>
      <c r="H109" s="94" t="s">
        <v>35</v>
      </c>
      <c r="I109" s="18"/>
      <c r="J109" s="18"/>
      <c r="K109" s="24" t="str">
        <f t="shared" si="18"/>
        <v/>
      </c>
      <c r="L109" s="51" t="str">
        <f t="shared" si="12"/>
        <v/>
      </c>
      <c r="M109" s="37"/>
      <c r="N109" s="81"/>
    </row>
    <row r="110" spans="1:14" ht="30">
      <c r="A110" s="62"/>
      <c r="B110" s="11" t="s">
        <v>146</v>
      </c>
      <c r="C110" s="121"/>
      <c r="D110" s="122"/>
      <c r="E110" s="122"/>
      <c r="F110" s="123"/>
      <c r="G110" s="12" t="s">
        <v>24</v>
      </c>
      <c r="H110" s="90" t="s">
        <v>35</v>
      </c>
      <c r="I110" s="39">
        <f>26*7</f>
        <v>182</v>
      </c>
      <c r="J110" s="12" t="s">
        <v>29</v>
      </c>
      <c r="K110" s="13" t="str">
        <f t="shared" si="18"/>
        <v/>
      </c>
      <c r="L110" s="39" t="str">
        <f t="shared" si="12"/>
        <v/>
      </c>
      <c r="M110" s="34"/>
      <c r="N110" s="81"/>
    </row>
    <row r="111" spans="1:14" ht="30">
      <c r="A111" s="62"/>
      <c r="B111" s="8" t="s">
        <v>124</v>
      </c>
      <c r="C111" s="118" t="s">
        <v>15</v>
      </c>
      <c r="D111" s="119"/>
      <c r="E111" s="119"/>
      <c r="F111" s="120"/>
      <c r="G111" s="9" t="s">
        <v>23</v>
      </c>
      <c r="H111" s="91" t="s">
        <v>35</v>
      </c>
      <c r="I111" s="9"/>
      <c r="J111" s="9"/>
      <c r="K111" s="10" t="str">
        <f t="shared" si="18"/>
        <v/>
      </c>
      <c r="L111" s="40" t="str">
        <f t="shared" si="12"/>
        <v/>
      </c>
      <c r="M111" s="33"/>
      <c r="N111" s="81"/>
    </row>
    <row r="112" spans="1:14" ht="30">
      <c r="A112" s="62"/>
      <c r="B112" s="11" t="s">
        <v>125</v>
      </c>
      <c r="C112" s="121"/>
      <c r="D112" s="122"/>
      <c r="E112" s="122"/>
      <c r="F112" s="123"/>
      <c r="G112" s="12" t="s">
        <v>24</v>
      </c>
      <c r="H112" s="90" t="s">
        <v>35</v>
      </c>
      <c r="I112" s="39">
        <f>26*7</f>
        <v>182</v>
      </c>
      <c r="J112" s="12" t="s">
        <v>28</v>
      </c>
      <c r="K112" s="13" t="str">
        <f t="shared" si="18"/>
        <v/>
      </c>
      <c r="L112" s="39" t="str">
        <f t="shared" si="12"/>
        <v/>
      </c>
      <c r="M112" s="34"/>
      <c r="N112" s="81"/>
    </row>
    <row r="113" spans="1:14" ht="30">
      <c r="A113" s="62"/>
      <c r="B113" s="8" t="s">
        <v>122</v>
      </c>
      <c r="C113" s="118" t="s">
        <v>14</v>
      </c>
      <c r="D113" s="119"/>
      <c r="E113" s="119"/>
      <c r="F113" s="120"/>
      <c r="G113" s="9" t="s">
        <v>25</v>
      </c>
      <c r="H113" s="91" t="s">
        <v>35</v>
      </c>
      <c r="I113" s="9"/>
      <c r="J113" s="9"/>
      <c r="K113" s="10" t="str">
        <f t="shared" si="18"/>
        <v/>
      </c>
      <c r="L113" s="40" t="str">
        <f t="shared" si="12"/>
        <v/>
      </c>
      <c r="M113" s="33"/>
      <c r="N113" s="81"/>
    </row>
    <row r="114" spans="1:14" ht="30">
      <c r="A114" s="62"/>
      <c r="B114" s="8" t="s">
        <v>123</v>
      </c>
      <c r="C114" s="124"/>
      <c r="D114" s="125"/>
      <c r="E114" s="125"/>
      <c r="F114" s="126"/>
      <c r="G114" s="18" t="s">
        <v>23</v>
      </c>
      <c r="H114" s="94" t="s">
        <v>35</v>
      </c>
      <c r="I114" s="18"/>
      <c r="J114" s="18"/>
      <c r="K114" s="24" t="str">
        <f t="shared" si="18"/>
        <v/>
      </c>
      <c r="L114" s="51" t="str">
        <f t="shared" si="12"/>
        <v/>
      </c>
      <c r="M114" s="37"/>
      <c r="N114" s="81"/>
    </row>
    <row r="115" spans="1:14" ht="30.75" thickBot="1">
      <c r="A115" s="63"/>
      <c r="B115" s="28" t="s">
        <v>147</v>
      </c>
      <c r="C115" s="115"/>
      <c r="D115" s="116"/>
      <c r="E115" s="116"/>
      <c r="F115" s="117"/>
      <c r="G115" s="29" t="s">
        <v>24</v>
      </c>
      <c r="H115" s="104" t="s">
        <v>35</v>
      </c>
      <c r="I115" s="29">
        <f>26*7</f>
        <v>182</v>
      </c>
      <c r="J115" s="29" t="s">
        <v>28</v>
      </c>
      <c r="K115" s="30" t="str">
        <f t="shared" si="18"/>
        <v/>
      </c>
      <c r="L115" s="53" t="str">
        <f t="shared" si="12"/>
        <v/>
      </c>
      <c r="M115" s="103"/>
      <c r="N115" s="81"/>
    </row>
  </sheetData>
  <sheetProtection sheet="1" objects="1" scenarios="1"/>
  <mergeCells count="81">
    <mergeCell ref="C51:F51"/>
    <mergeCell ref="C52:F52"/>
    <mergeCell ref="C58:F58"/>
    <mergeCell ref="C55:F55"/>
    <mergeCell ref="C56:F56"/>
    <mergeCell ref="C53:F53"/>
    <mergeCell ref="C54:F54"/>
    <mergeCell ref="C63:F63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59:F59"/>
    <mergeCell ref="C60:F60"/>
    <mergeCell ref="C61:F61"/>
    <mergeCell ref="C62:F62"/>
    <mergeCell ref="C57:F57"/>
    <mergeCell ref="C97:F97"/>
    <mergeCell ref="C98:F98"/>
    <mergeCell ref="C65:F65"/>
    <mergeCell ref="C66:F66"/>
    <mergeCell ref="C77:F77"/>
    <mergeCell ref="C78:F78"/>
    <mergeCell ref="C67:F67"/>
    <mergeCell ref="C68:F68"/>
    <mergeCell ref="C69:F69"/>
    <mergeCell ref="C70:F70"/>
    <mergeCell ref="C71:F71"/>
    <mergeCell ref="C72:F72"/>
    <mergeCell ref="C76:F76"/>
    <mergeCell ref="C79:F79"/>
    <mergeCell ref="C64:F64"/>
    <mergeCell ref="C100:F100"/>
    <mergeCell ref="C101:F101"/>
    <mergeCell ref="C102:F102"/>
    <mergeCell ref="C94:F94"/>
    <mergeCell ref="C86:F86"/>
    <mergeCell ref="C87:F87"/>
    <mergeCell ref="C88:F88"/>
    <mergeCell ref="C89:F89"/>
    <mergeCell ref="C90:F90"/>
    <mergeCell ref="C91:F91"/>
    <mergeCell ref="C92:F92"/>
    <mergeCell ref="C93:F93"/>
    <mergeCell ref="C95:F95"/>
    <mergeCell ref="C96:F96"/>
    <mergeCell ref="C49:F49"/>
    <mergeCell ref="C50:F50"/>
    <mergeCell ref="F32:I32"/>
    <mergeCell ref="F33:I33"/>
    <mergeCell ref="F34:I34"/>
    <mergeCell ref="F35:I35"/>
    <mergeCell ref="F36:I36"/>
    <mergeCell ref="F37:I37"/>
    <mergeCell ref="C108:F108"/>
    <mergeCell ref="C109:F109"/>
    <mergeCell ref="C110:F110"/>
    <mergeCell ref="C73:F73"/>
    <mergeCell ref="C74:F74"/>
    <mergeCell ref="C105:F105"/>
    <mergeCell ref="C106:F106"/>
    <mergeCell ref="C107:F107"/>
    <mergeCell ref="C104:F104"/>
    <mergeCell ref="C99:F99"/>
    <mergeCell ref="C85:F85"/>
    <mergeCell ref="C80:F80"/>
    <mergeCell ref="C81:F81"/>
    <mergeCell ref="C82:F82"/>
    <mergeCell ref="C83:F83"/>
    <mergeCell ref="C84:F84"/>
    <mergeCell ref="C115:F115"/>
    <mergeCell ref="C111:F111"/>
    <mergeCell ref="C112:F112"/>
    <mergeCell ref="C113:F113"/>
    <mergeCell ref="C114:F114"/>
  </mergeCells>
  <dataValidations count="4">
    <dataValidation errorStyle="information" allowBlank="1" sqref="F32 I39:J39 I77:I79 I67:I75 I76:J76 I105:I115 I81:I103 I104:J104 K39:M115 I40:I65"/>
    <dataValidation errorStyle="information" type="list" allowBlank="1" sqref="G39 G76 G104">
      <formula1>'!zdroj dat'!#REF!</formula1>
    </dataValidation>
    <dataValidation errorStyle="information" type="list" allowBlank="1" sqref="G77:G103 G105:G115 G40:G75">
      <formula1>'!zdroj dat'!$A$2:$A$6</formula1>
    </dataValidation>
    <dataValidation errorStyle="information" type="list" allowBlank="1" sqref="J77:J103 J105:J115 J40:J75">
      <formula1>'!zdroj dat'!$A$9:$A$12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48" r:id="rId1"/>
  <ignoredErrors>
    <ignoredError sqref="K84:M86 K88:M88 L8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80" operator="beginsWith">
            <xm:f>LEFT(G1,LEN('!zdroj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86" operator="beginsWith">
            <xm:f>LEFT(G1,LEN('!zdroj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287" operator="beginsWith">
            <xm:f>LEFT(G1,LEN('!zdroj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288" operator="beginsWith">
            <xm:f>LEFT(G1,LEN('!zdroj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G7:G20 G30:G31 G23:G28 G1:G5 G76:G102 G104:G1048576 G39:G74</xm:sqref>
        </x14:conditionalFormatting>
        <x14:conditionalFormatting xmlns:xm="http://schemas.microsoft.com/office/excel/2006/main">
          <x14:cfRule type="beginsWith" priority="369" operator="beginsWith">
            <xm:f>LEFT(J1,LEN('!zdroj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370" operator="beginsWith">
            <xm:f>LEFT(J1,LEN('!zdroj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J7:J20 J23:J28 J1:J5 J76:J102 J104:J1048576 J30:J37 J39:J74</xm:sqref>
        </x14:conditionalFormatting>
        <x14:conditionalFormatting xmlns:xm="http://schemas.microsoft.com/office/excel/2006/main">
          <x14:cfRule type="beginsWith" priority="31" operator="beginsWith">
            <xm:f>LEFT(G21,LEN('!zdroj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32" operator="beginsWith">
            <xm:f>LEFT(G21,LEN('!zdroj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33" operator="beginsWith">
            <xm:f>LEFT(G21,LEN('!zdroj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34" operator="beginsWith">
            <xm:f>LEFT(G21,LEN('!zdroj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G21:G22</xm:sqref>
        </x14:conditionalFormatting>
        <x14:conditionalFormatting xmlns:xm="http://schemas.microsoft.com/office/excel/2006/main">
          <x14:cfRule type="beginsWith" priority="35" operator="beginsWith">
            <xm:f>LEFT(J21,LEN('!zdroj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36" operator="beginsWith">
            <xm:f>LEFT(J21,LEN('!zdroj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beginsWith" priority="25" operator="beginsWith">
            <xm:f>LEFT(G6,LEN('!zdroj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6" operator="beginsWith">
            <xm:f>LEFT(G6,LEN('!zdroj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27" operator="beginsWith">
            <xm:f>LEFT(G6,LEN('!zdroj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28" operator="beginsWith">
            <xm:f>LEFT(G6,LEN('!zdroj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beginsWith" priority="29" operator="beginsWith">
            <xm:f>LEFT(J6,LEN('!zdroj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30" operator="beginsWith">
            <xm:f>LEFT(J6,LEN('!zdroj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beginsWith" priority="19" operator="beginsWith">
            <xm:f>LEFT(G38,LEN('!zdroj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0" operator="beginsWith">
            <xm:f>LEFT(G38,LEN('!zdroj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21" operator="beginsWith">
            <xm:f>LEFT(G38,LEN('!zdroj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22" operator="beginsWith">
            <xm:f>LEFT(G38,LEN('!zdroj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beginsWith" priority="23" operator="beginsWith">
            <xm:f>LEFT(J38,LEN('!zdroj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24" operator="beginsWith">
            <xm:f>LEFT(J38,LEN('!zdroj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J38</xm:sqref>
        </x14:conditionalFormatting>
        <x14:conditionalFormatting xmlns:xm="http://schemas.microsoft.com/office/excel/2006/main">
          <x14:cfRule type="beginsWith" priority="13" operator="beginsWith">
            <xm:f>LEFT(G29,LEN('!zdroj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14" operator="beginsWith">
            <xm:f>LEFT(G29,LEN('!zdroj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15" operator="beginsWith">
            <xm:f>LEFT(G29,LEN('!zdroj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16" operator="beginsWith">
            <xm:f>LEFT(G29,LEN('!zdroj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beginsWith" priority="17" operator="beginsWith">
            <xm:f>LEFT(J29,LEN('!zdroj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18" operator="beginsWith">
            <xm:f>LEFT(J29,LEN('!zdroj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J29</xm:sqref>
        </x14:conditionalFormatting>
        <x14:conditionalFormatting xmlns:xm="http://schemas.microsoft.com/office/excel/2006/main">
          <x14:cfRule type="beginsWith" priority="7" operator="beginsWith">
            <xm:f>LEFT(G13,LEN('!zdroj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8" operator="beginsWith">
            <xm:f>LEFT(G13,LEN('!zdroj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9" operator="beginsWith">
            <xm:f>LEFT(G13,LEN('!zdroj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10" operator="beginsWith">
            <xm:f>LEFT(G13,LEN('!zdroj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beginsWith" priority="11" operator="beginsWith">
            <xm:f>LEFT(J13,LEN('!zdroj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12" operator="beginsWith">
            <xm:f>LEFT(J13,LEN('!zdroj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B8DB-357F-4BF6-925B-EB02B326447E}">
  <sheetPr>
    <pageSetUpPr fitToPage="1"/>
  </sheetPr>
  <dimension ref="A1:N114"/>
  <sheetViews>
    <sheetView showGridLines="0" zoomScale="80" zoomScaleNormal="80" workbookViewId="0" topLeftCell="A39">
      <selection activeCell="C52" sqref="C52:F52"/>
    </sheetView>
  </sheetViews>
  <sheetFormatPr defaultColWidth="9.140625" defaultRowHeight="15"/>
  <cols>
    <col min="1" max="2" width="15.7109375" style="71" customWidth="1"/>
    <col min="3" max="3" width="15.7109375" style="2" customWidth="1"/>
    <col min="4" max="4" width="15.8515625" style="2" customWidth="1"/>
    <col min="5" max="5" width="15.7109375" style="2" customWidth="1"/>
    <col min="6" max="6" width="45.7109375" style="2" customWidth="1"/>
    <col min="7" max="9" width="15.7109375" style="72" customWidth="1"/>
    <col min="10" max="10" width="10.7109375" style="72" customWidth="1"/>
    <col min="11" max="12" width="15.7109375" style="72" customWidth="1"/>
    <col min="13" max="13" width="60.7109375" style="72" customWidth="1"/>
    <col min="14" max="16384" width="9.140625" style="73" customWidth="1"/>
  </cols>
  <sheetData>
    <row r="1" spans="1:14" ht="45" customHeight="1">
      <c r="A1" s="64" t="s">
        <v>75</v>
      </c>
      <c r="C1" s="71"/>
      <c r="D1" s="71"/>
      <c r="E1" s="71"/>
      <c r="F1" s="71"/>
      <c r="N1" s="83"/>
    </row>
    <row r="2" spans="1:14" ht="20.1" customHeight="1">
      <c r="A2" s="98" t="s">
        <v>85</v>
      </c>
      <c r="C2" s="71"/>
      <c r="D2" s="71"/>
      <c r="E2" s="71"/>
      <c r="F2" s="71"/>
      <c r="N2" s="84"/>
    </row>
    <row r="3" spans="1:14" ht="20.1" customHeight="1">
      <c r="A3" s="98"/>
      <c r="C3" s="71"/>
      <c r="D3" s="71"/>
      <c r="E3" s="71"/>
      <c r="F3" s="71"/>
      <c r="N3" s="84"/>
    </row>
    <row r="4" spans="1:14" s="2" customFormat="1" ht="15.75">
      <c r="A4" s="98" t="s">
        <v>149</v>
      </c>
      <c r="N4" s="85"/>
    </row>
    <row r="5" spans="1:14" ht="15">
      <c r="A5" s="74"/>
      <c r="C5" s="71"/>
      <c r="D5" s="71"/>
      <c r="E5" s="71"/>
      <c r="F5" s="71"/>
      <c r="N5" s="83"/>
    </row>
    <row r="6" spans="1:14" s="2" customFormat="1" ht="15">
      <c r="A6" s="65" t="s">
        <v>40</v>
      </c>
      <c r="N6" s="85"/>
    </row>
    <row r="7" spans="3:6" ht="15">
      <c r="C7" s="71"/>
      <c r="D7" s="71"/>
      <c r="E7" s="71"/>
      <c r="F7" s="71"/>
    </row>
    <row r="8" spans="1:14" ht="15">
      <c r="A8" s="74" t="s">
        <v>0</v>
      </c>
      <c r="C8" s="71"/>
      <c r="D8" s="71"/>
      <c r="E8" s="71"/>
      <c r="F8" s="71"/>
      <c r="N8" s="83"/>
    </row>
    <row r="9" spans="1:14" ht="15">
      <c r="A9" s="74" t="s">
        <v>69</v>
      </c>
      <c r="C9" s="71"/>
      <c r="D9" s="71"/>
      <c r="E9" s="71"/>
      <c r="F9" s="71"/>
      <c r="N9" s="83"/>
    </row>
    <row r="10" spans="1:14" ht="15">
      <c r="A10" s="74" t="s">
        <v>70</v>
      </c>
      <c r="C10" s="71"/>
      <c r="D10" s="71"/>
      <c r="E10" s="71"/>
      <c r="F10" s="71"/>
      <c r="N10" s="83"/>
    </row>
    <row r="11" spans="1:14" ht="15">
      <c r="A11" s="74" t="str">
        <f>"Konzultant / vybraný dodavatel musí ve dnech doplnit lhůty pro splnění jednotlivých milníků ve sloupci ["&amp;H38&amp;"]."</f>
        <v>Konzultant / vybraný dodavatel musí ve dnech doplnit lhůty pro splnění jednotlivých milníků ve sloupci [lhůta od zahájení fáze].</v>
      </c>
      <c r="C11" s="71"/>
      <c r="D11" s="71"/>
      <c r="E11" s="71"/>
      <c r="F11" s="71"/>
      <c r="N11" s="83"/>
    </row>
    <row r="12" spans="1:14" ht="15">
      <c r="A12" s="74" t="s">
        <v>39</v>
      </c>
      <c r="C12" s="71"/>
      <c r="D12" s="71"/>
      <c r="E12" s="71"/>
      <c r="F12" s="71"/>
      <c r="N12" s="83"/>
    </row>
    <row r="13" spans="1:14" ht="15">
      <c r="A13" s="74" t="str">
        <f>"Závazné údaje jsou stanoveny v barevně zvýrazněných sloupcích: ["&amp;A38&amp;"], ["&amp;B38&amp;"], ["&amp;C38&amp;"], ["&amp;G38&amp;"], ["&amp;I38&amp;"] a ["&amp;J38&amp;"]."</f>
        <v>Závazné údaje jsou stanoveny v barevně zvýrazněných sloupcích: [fáze], [milník], [výstup], [obsah milníku], [max. lhůta od zahájení fáze] a [smluvní pokuta].</v>
      </c>
      <c r="C13" s="71"/>
      <c r="D13" s="71"/>
      <c r="E13" s="71"/>
      <c r="F13" s="71"/>
      <c r="N13" s="83"/>
    </row>
    <row r="14" spans="1:14" ht="15">
      <c r="A14" s="74"/>
      <c r="C14" s="71"/>
      <c r="D14" s="71"/>
      <c r="E14" s="71"/>
      <c r="F14" s="71"/>
      <c r="N14" s="83"/>
    </row>
    <row r="15" spans="1:14" ht="15">
      <c r="A15" s="74" t="str">
        <f>"Ve sloupci ["&amp;G38&amp;"] jsou použity následující zkrátky:"</f>
        <v>Ve sloupci [obsah milníku] jsou použity následující zkrátky:</v>
      </c>
      <c r="B15" s="75"/>
      <c r="C15" s="71"/>
      <c r="D15" s="71"/>
      <c r="E15" s="71"/>
      <c r="F15" s="71"/>
      <c r="N15" s="83"/>
    </row>
    <row r="16" spans="1:14" ht="15">
      <c r="A16" s="76" t="str">
        <f>'!zdroj dat'!A2</f>
        <v>koncept</v>
      </c>
      <c r="B16" s="77" t="s">
        <v>18</v>
      </c>
      <c r="C16" s="71"/>
      <c r="D16" s="71"/>
      <c r="E16" s="71"/>
      <c r="F16" s="71"/>
      <c r="N16" s="83"/>
    </row>
    <row r="17" spans="1:14" ht="15">
      <c r="A17" s="78" t="str">
        <f>'!zdroj dat'!A3</f>
        <v>rozprac. k.</v>
      </c>
      <c r="B17" s="77" t="s">
        <v>19</v>
      </c>
      <c r="C17" s="71"/>
      <c r="D17" s="71"/>
      <c r="E17" s="71"/>
      <c r="F17" s="71"/>
      <c r="N17" s="83"/>
    </row>
    <row r="18" spans="1:14" ht="15">
      <c r="A18" s="79" t="str">
        <f>'!zdroj dat'!A4</f>
        <v>finální k.</v>
      </c>
      <c r="B18" s="77" t="s">
        <v>20</v>
      </c>
      <c r="C18" s="71"/>
      <c r="D18" s="71"/>
      <c r="E18" s="71"/>
      <c r="F18" s="71"/>
      <c r="N18" s="83"/>
    </row>
    <row r="19" spans="1:14" ht="15">
      <c r="A19" s="80" t="str">
        <f>'!zdroj dat'!A5</f>
        <v>čistopis</v>
      </c>
      <c r="B19" s="77" t="s">
        <v>21</v>
      </c>
      <c r="C19" s="71"/>
      <c r="D19" s="71"/>
      <c r="E19" s="71"/>
      <c r="F19" s="71"/>
      <c r="N19" s="83"/>
    </row>
    <row r="20" spans="1:14" ht="15">
      <c r="A20" s="74" t="s">
        <v>84</v>
      </c>
      <c r="B20" s="75"/>
      <c r="C20" s="71"/>
      <c r="D20" s="71"/>
      <c r="E20" s="71"/>
      <c r="F20" s="71"/>
      <c r="N20" s="83"/>
    </row>
    <row r="21" spans="1:14" ht="15">
      <c r="A21" s="74" t="s">
        <v>71</v>
      </c>
      <c r="B21" s="75"/>
      <c r="C21" s="71"/>
      <c r="D21" s="71"/>
      <c r="E21" s="71"/>
      <c r="F21" s="71"/>
      <c r="N21" s="83"/>
    </row>
    <row r="22" spans="1:14" ht="15">
      <c r="A22" s="74"/>
      <c r="B22" s="75"/>
      <c r="C22" s="71"/>
      <c r="D22" s="71"/>
      <c r="E22" s="71"/>
      <c r="F22" s="71"/>
      <c r="N22" s="83"/>
    </row>
    <row r="23" spans="1:14" ht="15">
      <c r="A23" s="74" t="str">
        <f>"Ve sloupci ["&amp;I38&amp;"] je závazná nejdelší možná lhůta pro splnění milníku ode dne zahájení příslušné fáze."</f>
        <v>Ve sloupci [max. lhůta od zahájení fáze] je závazná nejdelší možná lhůta pro splnění milníku ode dne zahájení příslušné fáze.</v>
      </c>
      <c r="B23" s="75"/>
      <c r="C23" s="71"/>
      <c r="D23" s="71"/>
      <c r="E23" s="71"/>
      <c r="F23" s="71"/>
      <c r="N23" s="83"/>
    </row>
    <row r="24" spans="1:14" ht="15">
      <c r="A24" s="74" t="str">
        <f>"Ve sloupci ["&amp;J38&amp;"] je uvedeno, zda je splnění milníku v max. lhůtě ode dne zahájení příslušné fáze utvrzeno smluvní pokutou, případně jakou (viz též část A Zvláštních podmínek)."</f>
        <v>Ve sloupci [smluvní pokuta] je uvedeno, zda je splnění milníku v max. lhůtě ode dne zahájení příslušné fáze utvrzeno smluvní pokutou, případně jakou (viz též část A Zvláštních podmínek).</v>
      </c>
      <c r="B24" s="75"/>
      <c r="C24" s="71"/>
      <c r="D24" s="71"/>
      <c r="E24" s="71"/>
      <c r="F24" s="71"/>
      <c r="N24" s="83"/>
    </row>
    <row r="25" spans="1:14" ht="15">
      <c r="A25" s="74" t="str">
        <f>"Ve sloupci ["&amp;L38&amp;"] je předpokládaná doba dosažení milníku od Data zahájení ve dnech pro účely případné kompenzace při prodloužení doby poskytování Služeb podle Pod-článku 1.2 Přílohy 3 [Odměna a platba]."</f>
        <v>Ve sloupci [předp. doba od Data zahájení] je předpokládaná doba dosažení milníku od Data zahájení ve dnech pro účely případné kompenzace při prodloužení doby poskytování Služeb podle Pod-článku 1.2 Přílohy 3 [Odměna a platba].</v>
      </c>
      <c r="B25" s="75"/>
      <c r="C25" s="71"/>
      <c r="D25" s="71"/>
      <c r="E25" s="71"/>
      <c r="F25" s="71"/>
      <c r="N25" s="83"/>
    </row>
    <row r="26" spans="1:14" ht="15">
      <c r="A26" s="74" t="str">
        <f>"Pokud je doplněno Datum zahájení (nepovinné), doplní se automaticky předpokládané dny zahájení a dny dokončení jednotlivých fází a data ve sloupci ["&amp;K38&amp;"]."</f>
        <v>Pokud je doplněno Datum zahájení (nepovinné), doplní se automaticky předpokládané dny zahájení a dny dokončení jednotlivých fází a data ve sloupci [předpokládané datum].</v>
      </c>
      <c r="B26" s="75"/>
      <c r="C26" s="71"/>
      <c r="D26" s="71"/>
      <c r="E26" s="71"/>
      <c r="F26" s="71"/>
      <c r="N26" s="83"/>
    </row>
    <row r="27" spans="1:14" ht="15">
      <c r="A27" s="74" t="s">
        <v>64</v>
      </c>
      <c r="B27" s="75"/>
      <c r="C27" s="71"/>
      <c r="D27" s="71"/>
      <c r="E27" s="71"/>
      <c r="F27" s="71"/>
      <c r="N27" s="83"/>
    </row>
    <row r="28" spans="3:14" ht="15">
      <c r="C28" s="71"/>
      <c r="D28" s="71"/>
      <c r="E28" s="71"/>
      <c r="F28" s="71"/>
      <c r="N28" s="83"/>
    </row>
    <row r="29" spans="1:14" s="48" customFormat="1" ht="30">
      <c r="A29" s="47" t="s">
        <v>31</v>
      </c>
      <c r="B29" s="97"/>
      <c r="C29" s="60" t="str">
        <f>IF(B29="","Nepovinné. Můžete doplnit skutečné (pokud je známo), nebo předpokládané Datum zahájení ve formátu DD.MM.RRRR.","")</f>
        <v>Nepovinné. Můžete doplnit skutečné (pokud je známo), nebo předpokládané Datum zahájení ve formátu DD.MM.RRRR.</v>
      </c>
      <c r="D29" s="60"/>
      <c r="E29" s="60"/>
      <c r="F29" s="58"/>
      <c r="N29" s="82"/>
    </row>
    <row r="30" spans="1:14" ht="15">
      <c r="A30" s="74"/>
      <c r="C30" s="71"/>
      <c r="D30" s="71"/>
      <c r="E30" s="71"/>
      <c r="F30" s="71"/>
      <c r="N30" s="83"/>
    </row>
    <row r="31" spans="1:14" ht="30.75" thickBot="1">
      <c r="A31" s="69" t="s">
        <v>1</v>
      </c>
      <c r="B31" s="69" t="s">
        <v>67</v>
      </c>
      <c r="C31" s="69" t="s">
        <v>59</v>
      </c>
      <c r="D31" s="69" t="s">
        <v>68</v>
      </c>
      <c r="E31" s="69" t="s">
        <v>59</v>
      </c>
      <c r="F31" s="133" t="s">
        <v>34</v>
      </c>
      <c r="G31" s="134"/>
      <c r="H31" s="134"/>
      <c r="I31" s="134"/>
      <c r="J31" s="73"/>
      <c r="K31" s="73"/>
      <c r="L31" s="73"/>
      <c r="M31" s="73"/>
      <c r="N31" s="81"/>
    </row>
    <row r="32" spans="1:14" s="48" customFormat="1" ht="36">
      <c r="A32" s="68" t="s">
        <v>61</v>
      </c>
      <c r="B32" s="21" t="s">
        <v>31</v>
      </c>
      <c r="C32" s="70" t="str">
        <f>IF(B29="","",B29)</f>
        <v/>
      </c>
      <c r="D32" s="99" t="s">
        <v>65</v>
      </c>
      <c r="E32" s="70" t="str">
        <f>IF(B29="","",MAX(K39:K47)+14)</f>
        <v/>
      </c>
      <c r="F32" s="135" t="s">
        <v>72</v>
      </c>
      <c r="G32" s="136"/>
      <c r="H32" s="136"/>
      <c r="I32" s="136"/>
      <c r="N32" s="82"/>
    </row>
    <row r="33" spans="1:14" s="48" customFormat="1" ht="36">
      <c r="A33" s="66" t="s">
        <v>86</v>
      </c>
      <c r="B33" s="18" t="s">
        <v>80</v>
      </c>
      <c r="C33" s="57" t="str">
        <f>IF(B29="","",E32+1)</f>
        <v/>
      </c>
      <c r="D33" s="100" t="s">
        <v>65</v>
      </c>
      <c r="E33" s="57" t="str">
        <f>IF(B29="","",MAX(K62:K73)+14)</f>
        <v/>
      </c>
      <c r="F33" s="137" t="s">
        <v>73</v>
      </c>
      <c r="G33" s="138"/>
      <c r="H33" s="138"/>
      <c r="I33" s="138"/>
      <c r="N33" s="82"/>
    </row>
    <row r="34" spans="1:14" s="48" customFormat="1" ht="36">
      <c r="A34" s="66" t="s">
        <v>87</v>
      </c>
      <c r="B34" s="18" t="s">
        <v>80</v>
      </c>
      <c r="C34" s="57" t="str">
        <f>IF($B$29="","",E33+1)</f>
        <v/>
      </c>
      <c r="D34" s="100" t="s">
        <v>66</v>
      </c>
      <c r="E34" s="57" t="str">
        <f>IF($B$29="","",MAX(K76:K87)+14)</f>
        <v/>
      </c>
      <c r="F34" s="137" t="s">
        <v>73</v>
      </c>
      <c r="G34" s="138"/>
      <c r="H34" s="138"/>
      <c r="I34" s="138"/>
      <c r="N34" s="82"/>
    </row>
    <row r="35" spans="1:14" s="48" customFormat="1" ht="36">
      <c r="A35" s="67" t="s">
        <v>135</v>
      </c>
      <c r="B35" s="17" t="s">
        <v>80</v>
      </c>
      <c r="C35" s="110" t="str">
        <f>IF(B29="","",E34+1)</f>
        <v/>
      </c>
      <c r="D35" s="101" t="s">
        <v>65</v>
      </c>
      <c r="E35" s="110" t="str">
        <f>IF(B29="","",MAX(K88:K101)+14)</f>
        <v/>
      </c>
      <c r="F35" s="139" t="s">
        <v>126</v>
      </c>
      <c r="G35" s="140"/>
      <c r="H35" s="140"/>
      <c r="I35" s="140"/>
      <c r="N35" s="82"/>
    </row>
    <row r="36" spans="1:14" s="48" customFormat="1" ht="36">
      <c r="A36" s="67" t="s">
        <v>143</v>
      </c>
      <c r="B36" s="17" t="s">
        <v>80</v>
      </c>
      <c r="C36" s="57" t="str">
        <f>IF($B$29="","",E33+1)</f>
        <v/>
      </c>
      <c r="D36" s="101" t="s">
        <v>65</v>
      </c>
      <c r="E36" s="57" t="str">
        <f>IF($B$29="","",MAX(K104:K114)+14)</f>
        <v/>
      </c>
      <c r="F36" s="139" t="s">
        <v>127</v>
      </c>
      <c r="G36" s="140"/>
      <c r="H36" s="140"/>
      <c r="I36" s="140"/>
      <c r="N36" s="82"/>
    </row>
    <row r="37" spans="1:14" s="2" customFormat="1" ht="30">
      <c r="A37" s="59"/>
      <c r="N37" s="82"/>
    </row>
    <row r="38" spans="1:14" ht="30.75" thickBot="1">
      <c r="A38" s="45" t="s">
        <v>1</v>
      </c>
      <c r="B38" s="46" t="s">
        <v>2</v>
      </c>
      <c r="C38" s="130" t="s">
        <v>3</v>
      </c>
      <c r="D38" s="131"/>
      <c r="E38" s="131"/>
      <c r="F38" s="132"/>
      <c r="G38" s="46" t="s">
        <v>4</v>
      </c>
      <c r="H38" s="3" t="s">
        <v>37</v>
      </c>
      <c r="I38" s="46" t="s">
        <v>38</v>
      </c>
      <c r="J38" s="46" t="s">
        <v>26</v>
      </c>
      <c r="K38" s="3" t="s">
        <v>59</v>
      </c>
      <c r="L38" s="3" t="s">
        <v>60</v>
      </c>
      <c r="M38" s="4" t="s">
        <v>34</v>
      </c>
      <c r="N38" s="81"/>
    </row>
    <row r="39" spans="1:14" ht="30">
      <c r="A39" s="61" t="s">
        <v>61</v>
      </c>
      <c r="B39" s="5" t="s">
        <v>5</v>
      </c>
      <c r="C39" s="141" t="s">
        <v>63</v>
      </c>
      <c r="D39" s="142"/>
      <c r="E39" s="142"/>
      <c r="F39" s="143"/>
      <c r="G39" s="6" t="s">
        <v>33</v>
      </c>
      <c r="H39" s="86" t="s">
        <v>35</v>
      </c>
      <c r="I39" s="49">
        <f>2*7</f>
        <v>14</v>
      </c>
      <c r="J39" s="6" t="s">
        <v>56</v>
      </c>
      <c r="K39" s="7" t="str">
        <f aca="true" t="shared" si="0" ref="K39:K47">IF(OR($C$32="",AND(OR(H39="[doplňte]",H39=""),I39="")),"",$C$32+MIN(H39:I39))</f>
        <v/>
      </c>
      <c r="L39" s="41" t="str">
        <f aca="true" t="shared" si="1" ref="L39:L49">IF(OR($B$29="",K39=""),"",K39-$B$29)</f>
        <v/>
      </c>
      <c r="M39" s="32" t="s">
        <v>58</v>
      </c>
      <c r="N39" s="81"/>
    </row>
    <row r="40" spans="1:14" ht="30">
      <c r="A40" s="62"/>
      <c r="B40" s="14" t="s">
        <v>49</v>
      </c>
      <c r="C40" s="144" t="s">
        <v>32</v>
      </c>
      <c r="D40" s="145"/>
      <c r="E40" s="145"/>
      <c r="F40" s="146"/>
      <c r="G40" s="15" t="s">
        <v>33</v>
      </c>
      <c r="H40" s="87" t="s">
        <v>35</v>
      </c>
      <c r="I40" s="50">
        <f>4*7</f>
        <v>28</v>
      </c>
      <c r="J40" s="15"/>
      <c r="K40" s="55" t="str">
        <f t="shared" si="0"/>
        <v/>
      </c>
      <c r="L40" s="42" t="str">
        <f t="shared" si="1"/>
        <v/>
      </c>
      <c r="M40" s="54"/>
      <c r="N40" s="81"/>
    </row>
    <row r="41" spans="1:14" ht="30">
      <c r="A41" s="62"/>
      <c r="B41" s="14" t="s">
        <v>50</v>
      </c>
      <c r="C41" s="147" t="s">
        <v>36</v>
      </c>
      <c r="D41" s="148"/>
      <c r="E41" s="148"/>
      <c r="F41" s="149"/>
      <c r="G41" s="15" t="s">
        <v>33</v>
      </c>
      <c r="H41" s="87" t="s">
        <v>35</v>
      </c>
      <c r="I41" s="50">
        <f>4*7</f>
        <v>28</v>
      </c>
      <c r="J41" s="15"/>
      <c r="K41" s="55" t="str">
        <f t="shared" si="0"/>
        <v/>
      </c>
      <c r="L41" s="42" t="str">
        <f t="shared" si="1"/>
        <v/>
      </c>
      <c r="M41" s="54"/>
      <c r="N41" s="81"/>
    </row>
    <row r="42" spans="1:14" ht="30">
      <c r="A42" s="62"/>
      <c r="B42" s="56" t="s">
        <v>51</v>
      </c>
      <c r="C42" s="150" t="s">
        <v>47</v>
      </c>
      <c r="D42" s="151"/>
      <c r="E42" s="151"/>
      <c r="F42" s="152"/>
      <c r="G42" s="15" t="s">
        <v>33</v>
      </c>
      <c r="H42" s="87" t="s">
        <v>35</v>
      </c>
      <c r="I42" s="15">
        <f>4*7</f>
        <v>28</v>
      </c>
      <c r="J42" s="15"/>
      <c r="K42" s="55" t="str">
        <f t="shared" si="0"/>
        <v/>
      </c>
      <c r="L42" s="42" t="str">
        <f t="shared" si="1"/>
        <v/>
      </c>
      <c r="M42" s="54"/>
      <c r="N42" s="81"/>
    </row>
    <row r="43" spans="1:14" ht="30">
      <c r="A43" s="62"/>
      <c r="B43" s="109" t="s">
        <v>131</v>
      </c>
      <c r="C43" s="153" t="s">
        <v>48</v>
      </c>
      <c r="D43" s="154"/>
      <c r="E43" s="154"/>
      <c r="F43" s="155"/>
      <c r="G43" s="31" t="s">
        <v>33</v>
      </c>
      <c r="H43" s="88" t="s">
        <v>35</v>
      </c>
      <c r="I43" s="31">
        <f>4*7</f>
        <v>28</v>
      </c>
      <c r="J43" s="31"/>
      <c r="K43" s="106" t="str">
        <f t="shared" si="0"/>
        <v/>
      </c>
      <c r="L43" s="107" t="str">
        <f t="shared" si="1"/>
        <v/>
      </c>
      <c r="M43" s="108"/>
      <c r="N43" s="81"/>
    </row>
    <row r="44" spans="1:14" ht="30">
      <c r="A44" s="62"/>
      <c r="B44" s="8" t="s">
        <v>88</v>
      </c>
      <c r="C44" s="118" t="s">
        <v>54</v>
      </c>
      <c r="D44" s="119"/>
      <c r="E44" s="119"/>
      <c r="F44" s="120"/>
      <c r="G44" s="105" t="s">
        <v>23</v>
      </c>
      <c r="H44" s="89" t="s">
        <v>35</v>
      </c>
      <c r="I44" s="105"/>
      <c r="J44" s="105"/>
      <c r="K44" s="10" t="str">
        <f t="shared" si="0"/>
        <v/>
      </c>
      <c r="L44" s="40" t="str">
        <f t="shared" si="1"/>
        <v/>
      </c>
      <c r="M44" s="33"/>
      <c r="N44" s="81"/>
    </row>
    <row r="45" spans="1:14" ht="30">
      <c r="A45" s="62"/>
      <c r="B45" s="11" t="s">
        <v>89</v>
      </c>
      <c r="C45" s="121"/>
      <c r="D45" s="122"/>
      <c r="E45" s="122"/>
      <c r="F45" s="123"/>
      <c r="G45" s="12" t="s">
        <v>24</v>
      </c>
      <c r="H45" s="90" t="s">
        <v>35</v>
      </c>
      <c r="I45" s="39">
        <f>9*7</f>
        <v>63</v>
      </c>
      <c r="J45" s="12" t="s">
        <v>28</v>
      </c>
      <c r="K45" s="13" t="str">
        <f t="shared" si="0"/>
        <v/>
      </c>
      <c r="L45" s="39" t="str">
        <f t="shared" si="1"/>
        <v/>
      </c>
      <c r="M45" s="34"/>
      <c r="N45" s="81"/>
    </row>
    <row r="46" spans="1:14" ht="30">
      <c r="A46" s="62"/>
      <c r="B46" s="8" t="s">
        <v>52</v>
      </c>
      <c r="C46" s="118" t="s">
        <v>55</v>
      </c>
      <c r="D46" s="119"/>
      <c r="E46" s="119"/>
      <c r="F46" s="120"/>
      <c r="G46" s="9" t="s">
        <v>23</v>
      </c>
      <c r="H46" s="91" t="s">
        <v>35</v>
      </c>
      <c r="I46" s="9"/>
      <c r="J46" s="9"/>
      <c r="K46" s="10" t="str">
        <f t="shared" si="0"/>
        <v/>
      </c>
      <c r="L46" s="40" t="str">
        <f t="shared" si="1"/>
        <v/>
      </c>
      <c r="M46" s="33"/>
      <c r="N46" s="81"/>
    </row>
    <row r="47" spans="1:14" ht="30.75" thickBot="1">
      <c r="A47" s="63"/>
      <c r="B47" s="16" t="s">
        <v>53</v>
      </c>
      <c r="C47" s="115"/>
      <c r="D47" s="116"/>
      <c r="E47" s="116"/>
      <c r="F47" s="117"/>
      <c r="G47" s="17" t="s">
        <v>24</v>
      </c>
      <c r="H47" s="92" t="s">
        <v>35</v>
      </c>
      <c r="I47" s="43">
        <f>9*7</f>
        <v>63</v>
      </c>
      <c r="J47" s="18" t="s">
        <v>28</v>
      </c>
      <c r="K47" s="19" t="str">
        <f t="shared" si="0"/>
        <v/>
      </c>
      <c r="L47" s="43" t="str">
        <f t="shared" si="1"/>
        <v/>
      </c>
      <c r="M47" s="35"/>
      <c r="N47" s="81"/>
    </row>
    <row r="48" spans="1:14" ht="30">
      <c r="A48" s="61" t="s">
        <v>86</v>
      </c>
      <c r="B48" s="20" t="s">
        <v>41</v>
      </c>
      <c r="C48" s="127" t="s">
        <v>76</v>
      </c>
      <c r="D48" s="128"/>
      <c r="E48" s="128"/>
      <c r="F48" s="129"/>
      <c r="G48" s="21" t="s">
        <v>23</v>
      </c>
      <c r="H48" s="93" t="s">
        <v>35</v>
      </c>
      <c r="I48" s="21"/>
      <c r="J48" s="21"/>
      <c r="K48" s="22" t="str">
        <f aca="true" t="shared" si="2" ref="K48:K57">IF(OR($C$33="",AND(OR(H48="[doplňte]",H48=""),I48="")),"",$C$33+MIN(H48:I48))</f>
        <v/>
      </c>
      <c r="L48" s="44" t="str">
        <f t="shared" si="1"/>
        <v/>
      </c>
      <c r="M48" s="36"/>
      <c r="N48" s="81"/>
    </row>
    <row r="49" spans="1:14" ht="30">
      <c r="A49" s="62"/>
      <c r="B49" s="11" t="s">
        <v>42</v>
      </c>
      <c r="C49" s="121"/>
      <c r="D49" s="122"/>
      <c r="E49" s="122"/>
      <c r="F49" s="123"/>
      <c r="G49" s="12" t="s">
        <v>24</v>
      </c>
      <c r="H49" s="90" t="s">
        <v>35</v>
      </c>
      <c r="I49" s="102">
        <f>16*7</f>
        <v>112</v>
      </c>
      <c r="J49" s="12" t="s">
        <v>28</v>
      </c>
      <c r="K49" s="13" t="str">
        <f t="shared" si="2"/>
        <v/>
      </c>
      <c r="L49" s="39" t="str">
        <f t="shared" si="1"/>
        <v/>
      </c>
      <c r="M49" s="34"/>
      <c r="N49" s="81"/>
    </row>
    <row r="50" spans="1:14" ht="30">
      <c r="A50" s="62"/>
      <c r="B50" s="8" t="s">
        <v>43</v>
      </c>
      <c r="C50" s="118" t="s">
        <v>90</v>
      </c>
      <c r="D50" s="119"/>
      <c r="E50" s="119"/>
      <c r="F50" s="120"/>
      <c r="G50" s="9" t="s">
        <v>23</v>
      </c>
      <c r="H50" s="91" t="s">
        <v>35</v>
      </c>
      <c r="I50" s="51"/>
      <c r="J50" s="9"/>
      <c r="K50" s="10" t="str">
        <f t="shared" si="2"/>
        <v/>
      </c>
      <c r="L50" s="40" t="str">
        <f aca="true" t="shared" si="3" ref="L50:L51">IF(OR($B$29="",K50=""),"",K50-$B$29)</f>
        <v/>
      </c>
      <c r="M50" s="33"/>
      <c r="N50" s="81"/>
    </row>
    <row r="51" spans="1:14" ht="30">
      <c r="A51" s="62"/>
      <c r="B51" s="11" t="s">
        <v>44</v>
      </c>
      <c r="C51" s="121"/>
      <c r="D51" s="122"/>
      <c r="E51" s="122"/>
      <c r="F51" s="123"/>
      <c r="G51" s="12" t="s">
        <v>24</v>
      </c>
      <c r="H51" s="90" t="s">
        <v>35</v>
      </c>
      <c r="I51" s="102">
        <f>16*7</f>
        <v>112</v>
      </c>
      <c r="J51" s="12" t="s">
        <v>28</v>
      </c>
      <c r="K51" s="13" t="str">
        <f t="shared" si="2"/>
        <v/>
      </c>
      <c r="L51" s="39" t="str">
        <f t="shared" si="3"/>
        <v/>
      </c>
      <c r="M51" s="34"/>
      <c r="N51" s="81"/>
    </row>
    <row r="52" spans="1:14" ht="30">
      <c r="A52" s="62"/>
      <c r="B52" s="8" t="s">
        <v>45</v>
      </c>
      <c r="C52" s="118" t="s">
        <v>91</v>
      </c>
      <c r="D52" s="119"/>
      <c r="E52" s="119"/>
      <c r="F52" s="120"/>
      <c r="G52" s="9" t="s">
        <v>23</v>
      </c>
      <c r="H52" s="91" t="s">
        <v>35</v>
      </c>
      <c r="I52" s="51"/>
      <c r="J52" s="9"/>
      <c r="K52" s="10" t="str">
        <f t="shared" si="2"/>
        <v/>
      </c>
      <c r="L52" s="40" t="str">
        <f>IF(OR($B$29="",K52=""),"",K52-$B$29)</f>
        <v/>
      </c>
      <c r="M52" s="33"/>
      <c r="N52" s="81"/>
    </row>
    <row r="53" spans="1:14" ht="30">
      <c r="A53" s="62"/>
      <c r="B53" s="11" t="s">
        <v>46</v>
      </c>
      <c r="C53" s="121"/>
      <c r="D53" s="122"/>
      <c r="E53" s="122"/>
      <c r="F53" s="123"/>
      <c r="G53" s="12" t="s">
        <v>24</v>
      </c>
      <c r="H53" s="90" t="s">
        <v>35</v>
      </c>
      <c r="I53" s="102">
        <f>16*7</f>
        <v>112</v>
      </c>
      <c r="J53" s="12" t="s">
        <v>28</v>
      </c>
      <c r="K53" s="13" t="str">
        <f t="shared" si="2"/>
        <v/>
      </c>
      <c r="L53" s="39" t="str">
        <f>IF(OR($B$29="",K53=""),"",K53-$B$29)</f>
        <v/>
      </c>
      <c r="M53" s="34"/>
      <c r="N53" s="81"/>
    </row>
    <row r="54" spans="1:14" ht="30">
      <c r="A54" s="62"/>
      <c r="B54" s="8" t="s">
        <v>78</v>
      </c>
      <c r="C54" s="118" t="s">
        <v>92</v>
      </c>
      <c r="D54" s="119"/>
      <c r="E54" s="119"/>
      <c r="F54" s="120"/>
      <c r="G54" s="9" t="s">
        <v>23</v>
      </c>
      <c r="H54" s="91" t="s">
        <v>35</v>
      </c>
      <c r="I54" s="51"/>
      <c r="J54" s="9"/>
      <c r="K54" s="10" t="str">
        <f t="shared" si="2"/>
        <v/>
      </c>
      <c r="L54" s="40" t="str">
        <f aca="true" t="shared" si="4" ref="L54:L55">IF(OR($B$29="",K54=""),"",K54-$B$29)</f>
        <v/>
      </c>
      <c r="M54" s="33"/>
      <c r="N54" s="81"/>
    </row>
    <row r="55" spans="1:14" ht="30">
      <c r="A55" s="62"/>
      <c r="B55" s="11" t="s">
        <v>79</v>
      </c>
      <c r="C55" s="121"/>
      <c r="D55" s="122"/>
      <c r="E55" s="122"/>
      <c r="F55" s="123"/>
      <c r="G55" s="12" t="s">
        <v>24</v>
      </c>
      <c r="H55" s="90" t="s">
        <v>35</v>
      </c>
      <c r="I55" s="102">
        <f>16*7</f>
        <v>112</v>
      </c>
      <c r="J55" s="12" t="s">
        <v>28</v>
      </c>
      <c r="K55" s="13" t="str">
        <f t="shared" si="2"/>
        <v/>
      </c>
      <c r="L55" s="39" t="str">
        <f t="shared" si="4"/>
        <v/>
      </c>
      <c r="M55" s="34"/>
      <c r="N55" s="81"/>
    </row>
    <row r="56" spans="1:14" ht="30">
      <c r="A56" s="62"/>
      <c r="B56" s="8" t="s">
        <v>95</v>
      </c>
      <c r="C56" s="118" t="s">
        <v>77</v>
      </c>
      <c r="D56" s="119"/>
      <c r="E56" s="119"/>
      <c r="F56" s="120"/>
      <c r="G56" s="9" t="s">
        <v>23</v>
      </c>
      <c r="H56" s="91" t="s">
        <v>35</v>
      </c>
      <c r="I56" s="51"/>
      <c r="J56" s="9"/>
      <c r="K56" s="10" t="str">
        <f t="shared" si="2"/>
        <v/>
      </c>
      <c r="L56" s="40" t="str">
        <f>IF(OR($B$29="",K56=""),"",K56-$B$29)</f>
        <v/>
      </c>
      <c r="M56" s="33"/>
      <c r="N56" s="81"/>
    </row>
    <row r="57" spans="1:14" ht="30">
      <c r="A57" s="62"/>
      <c r="B57" s="11" t="s">
        <v>96</v>
      </c>
      <c r="C57" s="121"/>
      <c r="D57" s="122"/>
      <c r="E57" s="122"/>
      <c r="F57" s="123"/>
      <c r="G57" s="12" t="s">
        <v>24</v>
      </c>
      <c r="H57" s="90" t="s">
        <v>35</v>
      </c>
      <c r="I57" s="102">
        <f>16*7</f>
        <v>112</v>
      </c>
      <c r="J57" s="12" t="s">
        <v>28</v>
      </c>
      <c r="K57" s="13" t="str">
        <f t="shared" si="2"/>
        <v/>
      </c>
      <c r="L57" s="39" t="str">
        <f>IF(OR($B$29="",K57=""),"",K57-$B$29)</f>
        <v/>
      </c>
      <c r="M57" s="34"/>
      <c r="N57" s="81"/>
    </row>
    <row r="58" spans="1:14" ht="30">
      <c r="A58" s="62"/>
      <c r="B58" s="8" t="s">
        <v>97</v>
      </c>
      <c r="C58" s="118" t="s">
        <v>93</v>
      </c>
      <c r="D58" s="119"/>
      <c r="E58" s="119"/>
      <c r="F58" s="120"/>
      <c r="G58" s="9" t="s">
        <v>23</v>
      </c>
      <c r="H58" s="91" t="s">
        <v>35</v>
      </c>
      <c r="I58" s="51"/>
      <c r="J58" s="9"/>
      <c r="K58" s="10" t="str">
        <f>IF(OR($C$33="",AND(OR(H58="[doplňte]",H58=""),I58="")),"",$C$33+MIN(H58:I58))</f>
        <v/>
      </c>
      <c r="L58" s="40" t="str">
        <f>IF(OR($B$29="",K58=""),"",K58-$B$29)</f>
        <v/>
      </c>
      <c r="M58" s="33"/>
      <c r="N58" s="81"/>
    </row>
    <row r="59" spans="1:14" ht="30">
      <c r="A59" s="62"/>
      <c r="B59" s="11" t="s">
        <v>98</v>
      </c>
      <c r="C59" s="121"/>
      <c r="D59" s="122"/>
      <c r="E59" s="122"/>
      <c r="F59" s="123"/>
      <c r="G59" s="12" t="s">
        <v>24</v>
      </c>
      <c r="H59" s="90" t="s">
        <v>35</v>
      </c>
      <c r="I59" s="102">
        <f>16*7</f>
        <v>112</v>
      </c>
      <c r="J59" s="12" t="s">
        <v>28</v>
      </c>
      <c r="K59" s="13" t="str">
        <f>IF(OR($C$33="",AND(OR(H59="[doplňte]",H59=""),I59="")),"",$C$33+MIN(H59:I59))</f>
        <v/>
      </c>
      <c r="L59" s="39" t="str">
        <f>IF(OR($B$29="",K59=""),"",K59-$B$29)</f>
        <v/>
      </c>
      <c r="M59" s="34"/>
      <c r="N59" s="81"/>
    </row>
    <row r="60" spans="1:14" ht="30">
      <c r="A60" s="62"/>
      <c r="B60" s="8" t="s">
        <v>99</v>
      </c>
      <c r="C60" s="118" t="s">
        <v>94</v>
      </c>
      <c r="D60" s="119"/>
      <c r="E60" s="119"/>
      <c r="F60" s="120"/>
      <c r="G60" s="9" t="s">
        <v>23</v>
      </c>
      <c r="H60" s="91" t="s">
        <v>35</v>
      </c>
      <c r="I60" s="51"/>
      <c r="J60" s="9"/>
      <c r="K60" s="10" t="str">
        <f aca="true" t="shared" si="5" ref="K60:K71">IF(OR($C$33="",AND(OR(H60="[doplňte]",H60=""),I60="")),"",$C$33+MIN(H60:I60))</f>
        <v/>
      </c>
      <c r="L60" s="40" t="str">
        <f aca="true" t="shared" si="6" ref="L60:L114">IF(OR($B$29="",K60=""),"",K60-$B$29)</f>
        <v/>
      </c>
      <c r="M60" s="33"/>
      <c r="N60" s="81"/>
    </row>
    <row r="61" spans="1:14" ht="30">
      <c r="A61" s="62"/>
      <c r="B61" s="11" t="s">
        <v>100</v>
      </c>
      <c r="C61" s="121"/>
      <c r="D61" s="122"/>
      <c r="E61" s="122"/>
      <c r="F61" s="123"/>
      <c r="G61" s="12" t="s">
        <v>24</v>
      </c>
      <c r="H61" s="90" t="s">
        <v>35</v>
      </c>
      <c r="I61" s="102">
        <f>16*7</f>
        <v>112</v>
      </c>
      <c r="J61" s="12" t="s">
        <v>28</v>
      </c>
      <c r="K61" s="13" t="str">
        <f t="shared" si="5"/>
        <v/>
      </c>
      <c r="L61" s="39" t="str">
        <f t="shared" si="6"/>
        <v/>
      </c>
      <c r="M61" s="34"/>
      <c r="N61" s="81"/>
    </row>
    <row r="62" spans="1:14" ht="30">
      <c r="A62" s="62"/>
      <c r="B62" s="8" t="s">
        <v>101</v>
      </c>
      <c r="C62" s="118" t="s">
        <v>103</v>
      </c>
      <c r="D62" s="119"/>
      <c r="E62" s="119"/>
      <c r="F62" s="120"/>
      <c r="G62" s="9" t="s">
        <v>22</v>
      </c>
      <c r="H62" s="91" t="s">
        <v>35</v>
      </c>
      <c r="I62" s="51"/>
      <c r="J62" s="9"/>
      <c r="K62" s="10" t="str">
        <f t="shared" si="5"/>
        <v/>
      </c>
      <c r="L62" s="40" t="str">
        <f t="shared" si="6"/>
        <v/>
      </c>
      <c r="M62" s="33"/>
      <c r="N62" s="81"/>
    </row>
    <row r="63" spans="1:14" ht="30">
      <c r="A63" s="62"/>
      <c r="B63" s="23" t="s">
        <v>102</v>
      </c>
      <c r="C63" s="124"/>
      <c r="D63" s="125"/>
      <c r="E63" s="125"/>
      <c r="F63" s="126"/>
      <c r="G63" s="18" t="s">
        <v>25</v>
      </c>
      <c r="H63" s="94" t="s">
        <v>35</v>
      </c>
      <c r="I63" s="51">
        <f>16*7</f>
        <v>112</v>
      </c>
      <c r="J63" s="18" t="s">
        <v>28</v>
      </c>
      <c r="K63" s="24" t="str">
        <f t="shared" si="5"/>
        <v/>
      </c>
      <c r="L63" s="51" t="str">
        <f t="shared" si="6"/>
        <v/>
      </c>
      <c r="M63" s="37"/>
      <c r="N63" s="81"/>
    </row>
    <row r="64" spans="1:14" ht="30">
      <c r="A64" s="62"/>
      <c r="B64" s="23" t="s">
        <v>150</v>
      </c>
      <c r="C64" s="124"/>
      <c r="D64" s="125"/>
      <c r="E64" s="125"/>
      <c r="F64" s="126"/>
      <c r="G64" s="18" t="s">
        <v>23</v>
      </c>
      <c r="H64" s="94" t="s">
        <v>35</v>
      </c>
      <c r="I64" s="18"/>
      <c r="J64" s="18"/>
      <c r="K64" s="24" t="str">
        <f t="shared" si="5"/>
        <v/>
      </c>
      <c r="L64" s="51" t="str">
        <f t="shared" si="6"/>
        <v/>
      </c>
      <c r="M64" s="37"/>
      <c r="N64" s="81"/>
    </row>
    <row r="65" spans="1:14" ht="30">
      <c r="A65" s="62"/>
      <c r="B65" s="11" t="s">
        <v>151</v>
      </c>
      <c r="C65" s="121"/>
      <c r="D65" s="122"/>
      <c r="E65" s="122"/>
      <c r="F65" s="123"/>
      <c r="G65" s="12" t="s">
        <v>24</v>
      </c>
      <c r="H65" s="90" t="s">
        <v>35</v>
      </c>
      <c r="I65" s="102">
        <f>32*7</f>
        <v>224</v>
      </c>
      <c r="J65" s="12" t="s">
        <v>29</v>
      </c>
      <c r="K65" s="13" t="str">
        <f t="shared" si="5"/>
        <v/>
      </c>
      <c r="L65" s="39" t="str">
        <f t="shared" si="6"/>
        <v/>
      </c>
      <c r="M65" s="34"/>
      <c r="N65" s="81"/>
    </row>
    <row r="66" spans="1:14" ht="30">
      <c r="A66" s="62"/>
      <c r="B66" s="8" t="s">
        <v>152</v>
      </c>
      <c r="C66" s="118" t="s">
        <v>62</v>
      </c>
      <c r="D66" s="119"/>
      <c r="E66" s="119"/>
      <c r="F66" s="120"/>
      <c r="G66" s="9" t="s">
        <v>25</v>
      </c>
      <c r="H66" s="91" t="s">
        <v>35</v>
      </c>
      <c r="I66" s="40">
        <f>16*7</f>
        <v>112</v>
      </c>
      <c r="J66" s="9" t="s">
        <v>28</v>
      </c>
      <c r="K66" s="10" t="str">
        <f t="shared" si="5"/>
        <v/>
      </c>
      <c r="L66" s="40" t="str">
        <f t="shared" si="6"/>
        <v/>
      </c>
      <c r="M66" s="33"/>
      <c r="N66" s="81"/>
    </row>
    <row r="67" spans="1:14" ht="30">
      <c r="A67" s="62"/>
      <c r="B67" s="23" t="s">
        <v>153</v>
      </c>
      <c r="C67" s="124"/>
      <c r="D67" s="125"/>
      <c r="E67" s="125"/>
      <c r="F67" s="126"/>
      <c r="G67" s="18" t="s">
        <v>23</v>
      </c>
      <c r="H67" s="94" t="s">
        <v>35</v>
      </c>
      <c r="I67" s="18"/>
      <c r="J67" s="18"/>
      <c r="K67" s="24" t="str">
        <f t="shared" si="5"/>
        <v/>
      </c>
      <c r="L67" s="51" t="str">
        <f t="shared" si="6"/>
        <v/>
      </c>
      <c r="M67" s="37"/>
      <c r="N67" s="81"/>
    </row>
    <row r="68" spans="1:14" ht="30">
      <c r="A68" s="62"/>
      <c r="B68" s="11" t="s">
        <v>154</v>
      </c>
      <c r="C68" s="121"/>
      <c r="D68" s="122"/>
      <c r="E68" s="122"/>
      <c r="F68" s="123"/>
      <c r="G68" s="12" t="s">
        <v>24</v>
      </c>
      <c r="H68" s="90" t="s">
        <v>35</v>
      </c>
      <c r="I68" s="39">
        <f>32*7</f>
        <v>224</v>
      </c>
      <c r="J68" s="12" t="s">
        <v>28</v>
      </c>
      <c r="K68" s="13" t="str">
        <f t="shared" si="5"/>
        <v/>
      </c>
      <c r="L68" s="39" t="str">
        <f t="shared" si="6"/>
        <v/>
      </c>
      <c r="M68" s="34"/>
      <c r="N68" s="81"/>
    </row>
    <row r="69" spans="1:14" ht="30">
      <c r="A69" s="62"/>
      <c r="B69" s="8" t="s">
        <v>155</v>
      </c>
      <c r="C69" s="118" t="s">
        <v>11</v>
      </c>
      <c r="D69" s="119"/>
      <c r="E69" s="119"/>
      <c r="F69" s="120"/>
      <c r="G69" s="18" t="s">
        <v>23</v>
      </c>
      <c r="H69" s="94" t="s">
        <v>35</v>
      </c>
      <c r="I69" s="18"/>
      <c r="J69" s="18"/>
      <c r="K69" s="24" t="str">
        <f t="shared" si="5"/>
        <v/>
      </c>
      <c r="L69" s="51" t="str">
        <f t="shared" si="6"/>
        <v/>
      </c>
      <c r="M69" s="37"/>
      <c r="N69" s="81"/>
    </row>
    <row r="70" spans="1:14" ht="30">
      <c r="A70" s="62"/>
      <c r="B70" s="25" t="s">
        <v>156</v>
      </c>
      <c r="C70" s="121"/>
      <c r="D70" s="122"/>
      <c r="E70" s="122"/>
      <c r="F70" s="123"/>
      <c r="G70" s="12" t="s">
        <v>24</v>
      </c>
      <c r="H70" s="90" t="s">
        <v>35</v>
      </c>
      <c r="I70" s="39">
        <f>34*7</f>
        <v>238</v>
      </c>
      <c r="J70" s="12" t="s">
        <v>29</v>
      </c>
      <c r="K70" s="13" t="str">
        <f t="shared" si="5"/>
        <v/>
      </c>
      <c r="L70" s="39" t="str">
        <f t="shared" si="6"/>
        <v/>
      </c>
      <c r="M70" s="34"/>
      <c r="N70" s="81"/>
    </row>
    <row r="71" spans="1:14" ht="36">
      <c r="A71" s="62"/>
      <c r="B71" s="8" t="s">
        <v>104</v>
      </c>
      <c r="C71" s="118" t="s">
        <v>10</v>
      </c>
      <c r="D71" s="119"/>
      <c r="E71" s="119"/>
      <c r="F71" s="120"/>
      <c r="G71" s="9" t="s">
        <v>57</v>
      </c>
      <c r="H71" s="89" t="s">
        <v>35</v>
      </c>
      <c r="I71" s="52">
        <f>36*7</f>
        <v>252</v>
      </c>
      <c r="J71" s="26" t="s">
        <v>29</v>
      </c>
      <c r="K71" s="27" t="str">
        <f t="shared" si="5"/>
        <v/>
      </c>
      <c r="L71" s="52" t="str">
        <f t="shared" si="6"/>
        <v/>
      </c>
      <c r="M71" s="38"/>
      <c r="N71" s="81"/>
    </row>
    <row r="72" spans="1:14" ht="30">
      <c r="A72" s="62"/>
      <c r="B72" s="23" t="s">
        <v>105</v>
      </c>
      <c r="C72" s="124"/>
      <c r="D72" s="125"/>
      <c r="E72" s="125"/>
      <c r="F72" s="126"/>
      <c r="G72" s="18" t="s">
        <v>30</v>
      </c>
      <c r="H72" s="95"/>
      <c r="I72" s="9"/>
      <c r="J72" s="9"/>
      <c r="K72" s="10" t="str">
        <f>IF(K71="","",K71+70)</f>
        <v/>
      </c>
      <c r="L72" s="40" t="str">
        <f t="shared" si="6"/>
        <v/>
      </c>
      <c r="M72" s="33" t="s">
        <v>81</v>
      </c>
      <c r="N72" s="81"/>
    </row>
    <row r="73" spans="1:14" ht="30.75" thickBot="1">
      <c r="A73" s="63"/>
      <c r="B73" s="28" t="s">
        <v>157</v>
      </c>
      <c r="C73" s="115"/>
      <c r="D73" s="116"/>
      <c r="E73" s="116"/>
      <c r="F73" s="117"/>
      <c r="G73" s="29" t="s">
        <v>12</v>
      </c>
      <c r="H73" s="96"/>
      <c r="I73" s="29"/>
      <c r="J73" s="29"/>
      <c r="K73" s="30" t="str">
        <f>IF(K72="","",K72+21)</f>
        <v/>
      </c>
      <c r="L73" s="53" t="str">
        <f t="shared" si="6"/>
        <v/>
      </c>
      <c r="M73" s="103" t="s">
        <v>74</v>
      </c>
      <c r="N73" s="81"/>
    </row>
    <row r="74" spans="1:14" ht="30.75" thickBot="1">
      <c r="A74" s="112" t="s">
        <v>132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81"/>
    </row>
    <row r="75" spans="1:14" ht="30.75" thickBot="1">
      <c r="A75" s="113" t="s">
        <v>1</v>
      </c>
      <c r="B75" s="46" t="s">
        <v>2</v>
      </c>
      <c r="C75" s="130" t="s">
        <v>3</v>
      </c>
      <c r="D75" s="131"/>
      <c r="E75" s="131"/>
      <c r="F75" s="132"/>
      <c r="G75" s="46" t="s">
        <v>4</v>
      </c>
      <c r="H75" s="3" t="s">
        <v>37</v>
      </c>
      <c r="I75" s="46" t="s">
        <v>38</v>
      </c>
      <c r="J75" s="46" t="s">
        <v>26</v>
      </c>
      <c r="K75" s="3" t="s">
        <v>59</v>
      </c>
      <c r="L75" s="3" t="s">
        <v>60</v>
      </c>
      <c r="M75" s="4" t="s">
        <v>34</v>
      </c>
      <c r="N75" s="81"/>
    </row>
    <row r="76" spans="1:14" ht="30">
      <c r="A76" s="61" t="s">
        <v>87</v>
      </c>
      <c r="B76" s="20" t="s">
        <v>6</v>
      </c>
      <c r="C76" s="127" t="s">
        <v>106</v>
      </c>
      <c r="D76" s="128"/>
      <c r="E76" s="128"/>
      <c r="F76" s="129"/>
      <c r="G76" s="21" t="s">
        <v>22</v>
      </c>
      <c r="H76" s="93" t="s">
        <v>35</v>
      </c>
      <c r="I76" s="21"/>
      <c r="J76" s="21"/>
      <c r="K76" s="22" t="str">
        <f aca="true" t="shared" si="7" ref="K76:K85">IF(OR($C$34="",AND(OR(H76="[doplňte]",H76=""),I76="")),"",$C$34+MIN(H76:I76))</f>
        <v/>
      </c>
      <c r="L76" s="44" t="str">
        <f t="shared" si="6"/>
        <v/>
      </c>
      <c r="M76" s="36"/>
      <c r="N76" s="81"/>
    </row>
    <row r="77" spans="1:14" ht="30">
      <c r="A77" s="62"/>
      <c r="B77" s="23" t="s">
        <v>7</v>
      </c>
      <c r="C77" s="124"/>
      <c r="D77" s="125"/>
      <c r="E77" s="125"/>
      <c r="F77" s="126"/>
      <c r="G77" s="18" t="s">
        <v>25</v>
      </c>
      <c r="H77" s="94" t="s">
        <v>35</v>
      </c>
      <c r="I77" s="51">
        <f>16*7</f>
        <v>112</v>
      </c>
      <c r="J77" s="18" t="s">
        <v>28</v>
      </c>
      <c r="K77" s="24" t="str">
        <f t="shared" si="7"/>
        <v/>
      </c>
      <c r="L77" s="51" t="str">
        <f t="shared" si="6"/>
        <v/>
      </c>
      <c r="M77" s="37"/>
      <c r="N77" s="81"/>
    </row>
    <row r="78" spans="1:14" ht="30">
      <c r="A78" s="62"/>
      <c r="B78" s="23" t="s">
        <v>8</v>
      </c>
      <c r="C78" s="124"/>
      <c r="D78" s="125"/>
      <c r="E78" s="125"/>
      <c r="F78" s="126"/>
      <c r="G78" s="18" t="s">
        <v>23</v>
      </c>
      <c r="H78" s="94" t="s">
        <v>35</v>
      </c>
      <c r="I78" s="18"/>
      <c r="J78" s="18"/>
      <c r="K78" s="24" t="str">
        <f t="shared" si="7"/>
        <v/>
      </c>
      <c r="L78" s="51" t="str">
        <f t="shared" si="6"/>
        <v/>
      </c>
      <c r="M78" s="37"/>
      <c r="N78" s="81"/>
    </row>
    <row r="79" spans="1:14" ht="30">
      <c r="A79" s="62"/>
      <c r="B79" s="11" t="s">
        <v>9</v>
      </c>
      <c r="C79" s="121"/>
      <c r="D79" s="122"/>
      <c r="E79" s="122"/>
      <c r="F79" s="123"/>
      <c r="G79" s="12" t="s">
        <v>24</v>
      </c>
      <c r="H79" s="90" t="s">
        <v>35</v>
      </c>
      <c r="I79" s="102">
        <f>32*7</f>
        <v>224</v>
      </c>
      <c r="J79" s="12" t="s">
        <v>29</v>
      </c>
      <c r="K79" s="13" t="str">
        <f t="shared" si="7"/>
        <v/>
      </c>
      <c r="L79" s="39" t="str">
        <f t="shared" si="6"/>
        <v/>
      </c>
      <c r="M79" s="34"/>
      <c r="N79" s="81"/>
    </row>
    <row r="80" spans="1:14" ht="30">
      <c r="A80" s="62"/>
      <c r="B80" s="8" t="s">
        <v>128</v>
      </c>
      <c r="C80" s="118" t="s">
        <v>62</v>
      </c>
      <c r="D80" s="119"/>
      <c r="E80" s="119"/>
      <c r="F80" s="120"/>
      <c r="G80" s="9" t="s">
        <v>25</v>
      </c>
      <c r="H80" s="91" t="s">
        <v>35</v>
      </c>
      <c r="I80" s="40">
        <f>16*7</f>
        <v>112</v>
      </c>
      <c r="J80" s="9" t="s">
        <v>28</v>
      </c>
      <c r="K80" s="10" t="str">
        <f t="shared" si="7"/>
        <v/>
      </c>
      <c r="L80" s="40" t="str">
        <f t="shared" si="6"/>
        <v/>
      </c>
      <c r="M80" s="33"/>
      <c r="N80" s="81"/>
    </row>
    <row r="81" spans="1:14" ht="30">
      <c r="A81" s="62"/>
      <c r="B81" s="23" t="s">
        <v>129</v>
      </c>
      <c r="C81" s="124"/>
      <c r="D81" s="125"/>
      <c r="E81" s="125"/>
      <c r="F81" s="126"/>
      <c r="G81" s="18" t="s">
        <v>23</v>
      </c>
      <c r="H81" s="94" t="s">
        <v>35</v>
      </c>
      <c r="I81" s="18"/>
      <c r="J81" s="18"/>
      <c r="K81" s="24" t="str">
        <f t="shared" si="7"/>
        <v/>
      </c>
      <c r="L81" s="51" t="str">
        <f t="shared" si="6"/>
        <v/>
      </c>
      <c r="M81" s="37"/>
      <c r="N81" s="81"/>
    </row>
    <row r="82" spans="1:14" ht="30">
      <c r="A82" s="62"/>
      <c r="B82" s="11" t="s">
        <v>130</v>
      </c>
      <c r="C82" s="121"/>
      <c r="D82" s="122"/>
      <c r="E82" s="122"/>
      <c r="F82" s="123"/>
      <c r="G82" s="12" t="s">
        <v>24</v>
      </c>
      <c r="H82" s="90" t="s">
        <v>35</v>
      </c>
      <c r="I82" s="39">
        <f>32*7</f>
        <v>224</v>
      </c>
      <c r="J82" s="12" t="s">
        <v>28</v>
      </c>
      <c r="K82" s="13" t="str">
        <f t="shared" si="7"/>
        <v/>
      </c>
      <c r="L82" s="39" t="str">
        <f t="shared" si="6"/>
        <v/>
      </c>
      <c r="M82" s="34"/>
      <c r="N82" s="81"/>
    </row>
    <row r="83" spans="1:14" ht="30">
      <c r="A83" s="62"/>
      <c r="B83" s="8" t="s">
        <v>107</v>
      </c>
      <c r="C83" s="118" t="s">
        <v>11</v>
      </c>
      <c r="D83" s="119"/>
      <c r="E83" s="119"/>
      <c r="F83" s="120"/>
      <c r="G83" s="18" t="s">
        <v>23</v>
      </c>
      <c r="H83" s="94" t="s">
        <v>35</v>
      </c>
      <c r="I83" s="18"/>
      <c r="J83" s="18"/>
      <c r="K83" s="24" t="str">
        <f t="shared" si="7"/>
        <v/>
      </c>
      <c r="L83" s="51" t="str">
        <f t="shared" si="6"/>
        <v/>
      </c>
      <c r="M83" s="37"/>
      <c r="N83" s="81"/>
    </row>
    <row r="84" spans="1:14" ht="30">
      <c r="A84" s="62"/>
      <c r="B84" s="25" t="s">
        <v>108</v>
      </c>
      <c r="C84" s="121"/>
      <c r="D84" s="122"/>
      <c r="E84" s="122"/>
      <c r="F84" s="123"/>
      <c r="G84" s="12" t="s">
        <v>24</v>
      </c>
      <c r="H84" s="90" t="s">
        <v>35</v>
      </c>
      <c r="I84" s="39">
        <f>34*7</f>
        <v>238</v>
      </c>
      <c r="J84" s="12" t="s">
        <v>29</v>
      </c>
      <c r="K84" s="13" t="str">
        <f t="shared" si="7"/>
        <v/>
      </c>
      <c r="L84" s="39" t="str">
        <f t="shared" si="6"/>
        <v/>
      </c>
      <c r="M84" s="34"/>
      <c r="N84" s="81"/>
    </row>
    <row r="85" spans="1:14" ht="36">
      <c r="A85" s="62"/>
      <c r="B85" s="8" t="s">
        <v>82</v>
      </c>
      <c r="C85" s="118" t="s">
        <v>10</v>
      </c>
      <c r="D85" s="119"/>
      <c r="E85" s="119"/>
      <c r="F85" s="120"/>
      <c r="G85" s="9" t="s">
        <v>57</v>
      </c>
      <c r="H85" s="89" t="s">
        <v>35</v>
      </c>
      <c r="I85" s="52">
        <f>36*7</f>
        <v>252</v>
      </c>
      <c r="J85" s="26" t="s">
        <v>29</v>
      </c>
      <c r="K85" s="27" t="str">
        <f t="shared" si="7"/>
        <v/>
      </c>
      <c r="L85" s="52" t="str">
        <f t="shared" si="6"/>
        <v/>
      </c>
      <c r="M85" s="38"/>
      <c r="N85" s="81"/>
    </row>
    <row r="86" spans="1:14" ht="30">
      <c r="A86" s="62"/>
      <c r="B86" s="23" t="s">
        <v>83</v>
      </c>
      <c r="C86" s="124"/>
      <c r="D86" s="125"/>
      <c r="E86" s="125"/>
      <c r="F86" s="126"/>
      <c r="G86" s="18" t="s">
        <v>30</v>
      </c>
      <c r="H86" s="95"/>
      <c r="I86" s="9"/>
      <c r="J86" s="9"/>
      <c r="K86" s="10" t="str">
        <f>IF(K85="","",K85+70)</f>
        <v/>
      </c>
      <c r="L86" s="40" t="str">
        <f t="shared" si="6"/>
        <v/>
      </c>
      <c r="M86" s="33" t="s">
        <v>81</v>
      </c>
      <c r="N86" s="81"/>
    </row>
    <row r="87" spans="1:14" ht="30.75" thickBot="1">
      <c r="A87" s="63"/>
      <c r="B87" s="28" t="s">
        <v>109</v>
      </c>
      <c r="C87" s="115"/>
      <c r="D87" s="116"/>
      <c r="E87" s="116"/>
      <c r="F87" s="117"/>
      <c r="G87" s="29" t="s">
        <v>12</v>
      </c>
      <c r="H87" s="96"/>
      <c r="I87" s="29"/>
      <c r="J87" s="29"/>
      <c r="K87" s="30" t="str">
        <f>IF(K86="","",K86+21)</f>
        <v/>
      </c>
      <c r="L87" s="53" t="str">
        <f t="shared" si="6"/>
        <v/>
      </c>
      <c r="M87" s="103" t="s">
        <v>74</v>
      </c>
      <c r="N87" s="81"/>
    </row>
    <row r="88" spans="1:14" ht="30">
      <c r="A88" s="62" t="s">
        <v>135</v>
      </c>
      <c r="B88" s="8" t="s">
        <v>112</v>
      </c>
      <c r="C88" s="127" t="s">
        <v>111</v>
      </c>
      <c r="D88" s="128"/>
      <c r="E88" s="128"/>
      <c r="F88" s="129"/>
      <c r="G88" s="9" t="s">
        <v>25</v>
      </c>
      <c r="H88" s="91" t="s">
        <v>35</v>
      </c>
      <c r="I88" s="9"/>
      <c r="J88" s="9"/>
      <c r="K88" s="10" t="str">
        <f aca="true" t="shared" si="8" ref="K88:K101">IF(OR($C$35="",AND(OR(H88="[doplňte]",H88=""),I88="")),"",$C$35+MIN(H88:I88))</f>
        <v/>
      </c>
      <c r="L88" s="44" t="str">
        <f t="shared" si="6"/>
        <v/>
      </c>
      <c r="M88" s="33"/>
      <c r="N88" s="81"/>
    </row>
    <row r="89" spans="1:14" ht="30">
      <c r="A89" s="62"/>
      <c r="B89" s="23" t="s">
        <v>113</v>
      </c>
      <c r="C89" s="124"/>
      <c r="D89" s="125"/>
      <c r="E89" s="125"/>
      <c r="F89" s="126"/>
      <c r="G89" s="18" t="s">
        <v>23</v>
      </c>
      <c r="H89" s="94" t="s">
        <v>35</v>
      </c>
      <c r="I89" s="18"/>
      <c r="J89" s="18"/>
      <c r="K89" s="24" t="str">
        <f t="shared" si="8"/>
        <v/>
      </c>
      <c r="L89" s="51" t="str">
        <f t="shared" si="6"/>
        <v/>
      </c>
      <c r="M89" s="37"/>
      <c r="N89" s="81"/>
    </row>
    <row r="90" spans="1:14" ht="30">
      <c r="A90" s="62"/>
      <c r="B90" s="11" t="s">
        <v>114</v>
      </c>
      <c r="C90" s="121"/>
      <c r="D90" s="122"/>
      <c r="E90" s="122"/>
      <c r="F90" s="123"/>
      <c r="G90" s="12" t="s">
        <v>24</v>
      </c>
      <c r="H90" s="90" t="s">
        <v>35</v>
      </c>
      <c r="I90" s="39">
        <f>38*7</f>
        <v>266</v>
      </c>
      <c r="J90" s="12" t="s">
        <v>29</v>
      </c>
      <c r="K90" s="13" t="str">
        <f t="shared" si="8"/>
        <v/>
      </c>
      <c r="L90" s="39" t="str">
        <f t="shared" si="6"/>
        <v/>
      </c>
      <c r="M90" s="34"/>
      <c r="N90" s="81"/>
    </row>
    <row r="91" spans="1:14" ht="30">
      <c r="A91" s="62"/>
      <c r="B91" s="8" t="s">
        <v>136</v>
      </c>
      <c r="C91" s="118" t="s">
        <v>62</v>
      </c>
      <c r="D91" s="119"/>
      <c r="E91" s="119"/>
      <c r="F91" s="120"/>
      <c r="G91" s="9" t="s">
        <v>25</v>
      </c>
      <c r="H91" s="91" t="s">
        <v>35</v>
      </c>
      <c r="I91" s="9"/>
      <c r="J91" s="9"/>
      <c r="K91" s="10" t="str">
        <f t="shared" si="8"/>
        <v/>
      </c>
      <c r="L91" s="40" t="str">
        <f t="shared" si="6"/>
        <v/>
      </c>
      <c r="M91" s="33"/>
      <c r="N91" s="81"/>
    </row>
    <row r="92" spans="1:14" ht="30">
      <c r="A92" s="62"/>
      <c r="B92" s="8" t="s">
        <v>137</v>
      </c>
      <c r="C92" s="124"/>
      <c r="D92" s="125"/>
      <c r="E92" s="125"/>
      <c r="F92" s="126"/>
      <c r="G92" s="18" t="s">
        <v>23</v>
      </c>
      <c r="H92" s="94" t="s">
        <v>35</v>
      </c>
      <c r="I92" s="18"/>
      <c r="J92" s="18"/>
      <c r="K92" s="24" t="str">
        <f t="shared" si="8"/>
        <v/>
      </c>
      <c r="L92" s="51" t="str">
        <f t="shared" si="6"/>
        <v/>
      </c>
      <c r="M92" s="37"/>
      <c r="N92" s="81"/>
    </row>
    <row r="93" spans="1:14" ht="30">
      <c r="A93" s="62"/>
      <c r="B93" s="11" t="s">
        <v>138</v>
      </c>
      <c r="C93" s="121"/>
      <c r="D93" s="122"/>
      <c r="E93" s="122"/>
      <c r="F93" s="123"/>
      <c r="G93" s="12" t="s">
        <v>24</v>
      </c>
      <c r="H93" s="90" t="s">
        <v>35</v>
      </c>
      <c r="I93" s="39">
        <f>38*7</f>
        <v>266</v>
      </c>
      <c r="J93" s="12" t="s">
        <v>29</v>
      </c>
      <c r="K93" s="13" t="str">
        <f t="shared" si="8"/>
        <v/>
      </c>
      <c r="L93" s="39" t="str">
        <f t="shared" si="6"/>
        <v/>
      </c>
      <c r="M93" s="34"/>
      <c r="N93" s="81"/>
    </row>
    <row r="94" spans="1:14" ht="30">
      <c r="A94" s="62"/>
      <c r="B94" s="8" t="s">
        <v>115</v>
      </c>
      <c r="C94" s="118" t="s">
        <v>13</v>
      </c>
      <c r="D94" s="119"/>
      <c r="E94" s="119"/>
      <c r="F94" s="120"/>
      <c r="G94" s="9" t="s">
        <v>25</v>
      </c>
      <c r="H94" s="91" t="s">
        <v>35</v>
      </c>
      <c r="I94" s="9"/>
      <c r="J94" s="9"/>
      <c r="K94" s="10" t="str">
        <f t="shared" si="8"/>
        <v/>
      </c>
      <c r="L94" s="40" t="str">
        <f t="shared" si="6"/>
        <v/>
      </c>
      <c r="M94" s="33"/>
      <c r="N94" s="81"/>
    </row>
    <row r="95" spans="1:14" ht="30">
      <c r="A95" s="62"/>
      <c r="B95" s="23" t="s">
        <v>116</v>
      </c>
      <c r="C95" s="124"/>
      <c r="D95" s="125"/>
      <c r="E95" s="125"/>
      <c r="F95" s="126"/>
      <c r="G95" s="18" t="s">
        <v>23</v>
      </c>
      <c r="H95" s="94" t="s">
        <v>35</v>
      </c>
      <c r="I95" s="18"/>
      <c r="J95" s="18"/>
      <c r="K95" s="24" t="str">
        <f t="shared" si="8"/>
        <v/>
      </c>
      <c r="L95" s="51" t="str">
        <f t="shared" si="6"/>
        <v/>
      </c>
      <c r="M95" s="37"/>
      <c r="N95" s="81"/>
    </row>
    <row r="96" spans="1:14" ht="30">
      <c r="A96" s="62"/>
      <c r="B96" s="11" t="s">
        <v>139</v>
      </c>
      <c r="C96" s="121"/>
      <c r="D96" s="122"/>
      <c r="E96" s="122"/>
      <c r="F96" s="123"/>
      <c r="G96" s="12" t="s">
        <v>24</v>
      </c>
      <c r="H96" s="90" t="s">
        <v>35</v>
      </c>
      <c r="I96" s="39">
        <f>38*7</f>
        <v>266</v>
      </c>
      <c r="J96" s="12" t="s">
        <v>29</v>
      </c>
      <c r="K96" s="13" t="str">
        <f t="shared" si="8"/>
        <v/>
      </c>
      <c r="L96" s="39" t="str">
        <f t="shared" si="6"/>
        <v/>
      </c>
      <c r="M96" s="34"/>
      <c r="N96" s="81"/>
    </row>
    <row r="97" spans="1:14" ht="30">
      <c r="A97" s="62"/>
      <c r="B97" s="8" t="s">
        <v>117</v>
      </c>
      <c r="C97" s="118" t="s">
        <v>15</v>
      </c>
      <c r="D97" s="119"/>
      <c r="E97" s="119"/>
      <c r="F97" s="120"/>
      <c r="G97" s="9" t="s">
        <v>23</v>
      </c>
      <c r="H97" s="91" t="s">
        <v>35</v>
      </c>
      <c r="I97" s="9"/>
      <c r="J97" s="9"/>
      <c r="K97" s="10" t="str">
        <f t="shared" si="8"/>
        <v/>
      </c>
      <c r="L97" s="40" t="str">
        <f t="shared" si="6"/>
        <v/>
      </c>
      <c r="M97" s="33"/>
      <c r="N97" s="81"/>
    </row>
    <row r="98" spans="1:14" ht="30">
      <c r="A98" s="62"/>
      <c r="B98" s="11" t="s">
        <v>118</v>
      </c>
      <c r="C98" s="121"/>
      <c r="D98" s="122"/>
      <c r="E98" s="122"/>
      <c r="F98" s="123"/>
      <c r="G98" s="12" t="s">
        <v>24</v>
      </c>
      <c r="H98" s="90" t="s">
        <v>35</v>
      </c>
      <c r="I98" s="39">
        <f>38*7</f>
        <v>266</v>
      </c>
      <c r="J98" s="12" t="s">
        <v>28</v>
      </c>
      <c r="K98" s="13" t="str">
        <f t="shared" si="8"/>
        <v/>
      </c>
      <c r="L98" s="39" t="str">
        <f t="shared" si="6"/>
        <v/>
      </c>
      <c r="M98" s="34"/>
      <c r="N98" s="81"/>
    </row>
    <row r="99" spans="1:14" ht="30">
      <c r="A99" s="62"/>
      <c r="B99" s="8" t="s">
        <v>140</v>
      </c>
      <c r="C99" s="118" t="s">
        <v>14</v>
      </c>
      <c r="D99" s="119"/>
      <c r="E99" s="119"/>
      <c r="F99" s="120"/>
      <c r="G99" s="9" t="s">
        <v>25</v>
      </c>
      <c r="H99" s="91" t="s">
        <v>35</v>
      </c>
      <c r="I99" s="9"/>
      <c r="J99" s="9"/>
      <c r="K99" s="10" t="str">
        <f t="shared" si="8"/>
        <v/>
      </c>
      <c r="L99" s="40" t="str">
        <f t="shared" si="6"/>
        <v/>
      </c>
      <c r="M99" s="33"/>
      <c r="N99" s="81"/>
    </row>
    <row r="100" spans="1:14" ht="30">
      <c r="A100" s="62"/>
      <c r="B100" s="8" t="s">
        <v>141</v>
      </c>
      <c r="C100" s="124"/>
      <c r="D100" s="125"/>
      <c r="E100" s="125"/>
      <c r="F100" s="126"/>
      <c r="G100" s="18" t="s">
        <v>23</v>
      </c>
      <c r="H100" s="94" t="s">
        <v>35</v>
      </c>
      <c r="I100" s="18"/>
      <c r="J100" s="18"/>
      <c r="K100" s="24" t="str">
        <f t="shared" si="8"/>
        <v/>
      </c>
      <c r="L100" s="51" t="str">
        <f t="shared" si="6"/>
        <v/>
      </c>
      <c r="M100" s="37"/>
      <c r="N100" s="81"/>
    </row>
    <row r="101" spans="1:14" ht="30.75" thickBot="1">
      <c r="A101" s="62"/>
      <c r="B101" s="16" t="s">
        <v>142</v>
      </c>
      <c r="C101" s="124"/>
      <c r="D101" s="125"/>
      <c r="E101" s="125"/>
      <c r="F101" s="126"/>
      <c r="G101" s="29" t="s">
        <v>24</v>
      </c>
      <c r="H101" s="104" t="s">
        <v>35</v>
      </c>
      <c r="I101" s="53">
        <f>38*7</f>
        <v>266</v>
      </c>
      <c r="J101" s="17" t="s">
        <v>28</v>
      </c>
      <c r="K101" s="19" t="str">
        <f t="shared" si="8"/>
        <v/>
      </c>
      <c r="L101" s="43" t="str">
        <f t="shared" si="6"/>
        <v/>
      </c>
      <c r="M101" s="35"/>
      <c r="N101" s="81"/>
    </row>
    <row r="102" spans="1:14" ht="30.75" thickBot="1">
      <c r="A102" s="114" t="s">
        <v>148</v>
      </c>
      <c r="B102" s="111"/>
      <c r="C102" s="111"/>
      <c r="D102" s="111"/>
      <c r="E102" s="111"/>
      <c r="F102" s="111"/>
      <c r="G102" s="69"/>
      <c r="H102" s="69"/>
      <c r="I102" s="69"/>
      <c r="J102" s="111"/>
      <c r="K102" s="111"/>
      <c r="L102" s="111"/>
      <c r="M102" s="111"/>
      <c r="N102" s="81"/>
    </row>
    <row r="103" spans="1:14" ht="30.75" thickBot="1">
      <c r="A103" s="45" t="s">
        <v>1</v>
      </c>
      <c r="B103" s="46" t="s">
        <v>2</v>
      </c>
      <c r="C103" s="130" t="s">
        <v>3</v>
      </c>
      <c r="D103" s="131"/>
      <c r="E103" s="131"/>
      <c r="F103" s="132"/>
      <c r="G103" s="46" t="s">
        <v>4</v>
      </c>
      <c r="H103" s="3" t="s">
        <v>37</v>
      </c>
      <c r="I103" s="46" t="s">
        <v>38</v>
      </c>
      <c r="J103" s="46" t="s">
        <v>26</v>
      </c>
      <c r="K103" s="3" t="s">
        <v>59</v>
      </c>
      <c r="L103" s="3" t="s">
        <v>60</v>
      </c>
      <c r="M103" s="4" t="s">
        <v>34</v>
      </c>
      <c r="N103" s="81"/>
    </row>
    <row r="104" spans="1:14" ht="30">
      <c r="A104" s="61" t="s">
        <v>143</v>
      </c>
      <c r="B104" s="20" t="s">
        <v>119</v>
      </c>
      <c r="C104" s="127" t="s">
        <v>110</v>
      </c>
      <c r="D104" s="128"/>
      <c r="E104" s="128"/>
      <c r="F104" s="129"/>
      <c r="G104" s="9" t="s">
        <v>25</v>
      </c>
      <c r="H104" s="93" t="s">
        <v>35</v>
      </c>
      <c r="I104" s="9">
        <f>16*7</f>
        <v>112</v>
      </c>
      <c r="J104" s="21" t="s">
        <v>28</v>
      </c>
      <c r="K104" s="99" t="str">
        <f aca="true" t="shared" si="9" ref="K104:K114">IF(OR($C$36="",AND(OR(H104="[doplňte]",H104=""),I104="")),"",$C$36+MIN(H104:I104))</f>
        <v/>
      </c>
      <c r="L104" s="44" t="str">
        <f t="shared" si="6"/>
        <v/>
      </c>
      <c r="M104" s="36"/>
      <c r="N104" s="81"/>
    </row>
    <row r="105" spans="1:14" ht="30">
      <c r="A105" s="62"/>
      <c r="B105" s="23" t="s">
        <v>120</v>
      </c>
      <c r="C105" s="124"/>
      <c r="D105" s="125"/>
      <c r="E105" s="125"/>
      <c r="F105" s="126"/>
      <c r="G105" s="18" t="s">
        <v>23</v>
      </c>
      <c r="H105" s="94" t="s">
        <v>35</v>
      </c>
      <c r="I105" s="18"/>
      <c r="J105" s="18"/>
      <c r="K105" s="24" t="str">
        <f t="shared" si="9"/>
        <v/>
      </c>
      <c r="L105" s="51" t="str">
        <f t="shared" si="6"/>
        <v/>
      </c>
      <c r="M105" s="37"/>
      <c r="N105" s="81"/>
    </row>
    <row r="106" spans="1:14" ht="30">
      <c r="A106" s="62"/>
      <c r="B106" s="11" t="s">
        <v>121</v>
      </c>
      <c r="C106" s="121"/>
      <c r="D106" s="122"/>
      <c r="E106" s="122"/>
      <c r="F106" s="123"/>
      <c r="G106" s="12" t="s">
        <v>24</v>
      </c>
      <c r="H106" s="90" t="s">
        <v>35</v>
      </c>
      <c r="I106" s="39">
        <f>26*7</f>
        <v>182</v>
      </c>
      <c r="J106" s="12" t="s">
        <v>29</v>
      </c>
      <c r="K106" s="13" t="str">
        <f t="shared" si="9"/>
        <v/>
      </c>
      <c r="L106" s="39" t="str">
        <f t="shared" si="6"/>
        <v/>
      </c>
      <c r="M106" s="34"/>
      <c r="N106" s="81"/>
    </row>
    <row r="107" spans="1:14" ht="30">
      <c r="A107" s="62"/>
      <c r="B107" s="8" t="s">
        <v>144</v>
      </c>
      <c r="C107" s="118" t="s">
        <v>62</v>
      </c>
      <c r="D107" s="119"/>
      <c r="E107" s="119"/>
      <c r="F107" s="120"/>
      <c r="G107" s="9" t="s">
        <v>25</v>
      </c>
      <c r="H107" s="91" t="s">
        <v>35</v>
      </c>
      <c r="I107" s="9">
        <f>16*7</f>
        <v>112</v>
      </c>
      <c r="J107" s="9" t="s">
        <v>28</v>
      </c>
      <c r="K107" s="10" t="str">
        <f t="shared" si="9"/>
        <v/>
      </c>
      <c r="L107" s="40" t="str">
        <f t="shared" si="6"/>
        <v/>
      </c>
      <c r="M107" s="33"/>
      <c r="N107" s="81"/>
    </row>
    <row r="108" spans="1:14" ht="30">
      <c r="A108" s="62"/>
      <c r="B108" s="8" t="s">
        <v>145</v>
      </c>
      <c r="C108" s="124"/>
      <c r="D108" s="125"/>
      <c r="E108" s="125"/>
      <c r="F108" s="126"/>
      <c r="G108" s="18" t="s">
        <v>23</v>
      </c>
      <c r="H108" s="94" t="s">
        <v>35</v>
      </c>
      <c r="I108" s="18"/>
      <c r="J108" s="18"/>
      <c r="K108" s="24" t="str">
        <f t="shared" si="9"/>
        <v/>
      </c>
      <c r="L108" s="51" t="str">
        <f t="shared" si="6"/>
        <v/>
      </c>
      <c r="M108" s="37"/>
      <c r="N108" s="81"/>
    </row>
    <row r="109" spans="1:14" ht="30">
      <c r="A109" s="62"/>
      <c r="B109" s="11" t="s">
        <v>146</v>
      </c>
      <c r="C109" s="121"/>
      <c r="D109" s="122"/>
      <c r="E109" s="122"/>
      <c r="F109" s="123"/>
      <c r="G109" s="12" t="s">
        <v>24</v>
      </c>
      <c r="H109" s="90" t="s">
        <v>35</v>
      </c>
      <c r="I109" s="39">
        <f>26*7</f>
        <v>182</v>
      </c>
      <c r="J109" s="12" t="s">
        <v>29</v>
      </c>
      <c r="K109" s="13" t="str">
        <f t="shared" si="9"/>
        <v/>
      </c>
      <c r="L109" s="39" t="str">
        <f t="shared" si="6"/>
        <v/>
      </c>
      <c r="M109" s="34"/>
      <c r="N109" s="81"/>
    </row>
    <row r="110" spans="1:14" ht="30">
      <c r="A110" s="62"/>
      <c r="B110" s="8" t="s">
        <v>124</v>
      </c>
      <c r="C110" s="118" t="s">
        <v>15</v>
      </c>
      <c r="D110" s="119"/>
      <c r="E110" s="119"/>
      <c r="F110" s="120"/>
      <c r="G110" s="9" t="s">
        <v>23</v>
      </c>
      <c r="H110" s="91" t="s">
        <v>35</v>
      </c>
      <c r="I110" s="9"/>
      <c r="J110" s="9"/>
      <c r="K110" s="10" t="str">
        <f t="shared" si="9"/>
        <v/>
      </c>
      <c r="L110" s="40" t="str">
        <f t="shared" si="6"/>
        <v/>
      </c>
      <c r="M110" s="33"/>
      <c r="N110" s="81"/>
    </row>
    <row r="111" spans="1:14" ht="30">
      <c r="A111" s="62"/>
      <c r="B111" s="11" t="s">
        <v>125</v>
      </c>
      <c r="C111" s="121"/>
      <c r="D111" s="122"/>
      <c r="E111" s="122"/>
      <c r="F111" s="123"/>
      <c r="G111" s="12" t="s">
        <v>24</v>
      </c>
      <c r="H111" s="90" t="s">
        <v>35</v>
      </c>
      <c r="I111" s="39">
        <f>26*7</f>
        <v>182</v>
      </c>
      <c r="J111" s="12" t="s">
        <v>28</v>
      </c>
      <c r="K111" s="13" t="str">
        <f t="shared" si="9"/>
        <v/>
      </c>
      <c r="L111" s="39" t="str">
        <f t="shared" si="6"/>
        <v/>
      </c>
      <c r="M111" s="34"/>
      <c r="N111" s="81"/>
    </row>
    <row r="112" spans="1:14" ht="30">
      <c r="A112" s="62"/>
      <c r="B112" s="8" t="s">
        <v>122</v>
      </c>
      <c r="C112" s="118" t="s">
        <v>14</v>
      </c>
      <c r="D112" s="119"/>
      <c r="E112" s="119"/>
      <c r="F112" s="120"/>
      <c r="G112" s="9" t="s">
        <v>25</v>
      </c>
      <c r="H112" s="91" t="s">
        <v>35</v>
      </c>
      <c r="I112" s="9"/>
      <c r="J112" s="9"/>
      <c r="K112" s="10" t="str">
        <f t="shared" si="9"/>
        <v/>
      </c>
      <c r="L112" s="40" t="str">
        <f t="shared" si="6"/>
        <v/>
      </c>
      <c r="M112" s="33"/>
      <c r="N112" s="81"/>
    </row>
    <row r="113" spans="1:14" ht="30">
      <c r="A113" s="62"/>
      <c r="B113" s="8" t="s">
        <v>123</v>
      </c>
      <c r="C113" s="124"/>
      <c r="D113" s="125"/>
      <c r="E113" s="125"/>
      <c r="F113" s="126"/>
      <c r="G113" s="18" t="s">
        <v>23</v>
      </c>
      <c r="H113" s="94" t="s">
        <v>35</v>
      </c>
      <c r="I113" s="18"/>
      <c r="J113" s="18"/>
      <c r="K113" s="24" t="str">
        <f t="shared" si="9"/>
        <v/>
      </c>
      <c r="L113" s="51" t="str">
        <f t="shared" si="6"/>
        <v/>
      </c>
      <c r="M113" s="37"/>
      <c r="N113" s="81"/>
    </row>
    <row r="114" spans="1:14" ht="30.75" thickBot="1">
      <c r="A114" s="63"/>
      <c r="B114" s="28" t="s">
        <v>147</v>
      </c>
      <c r="C114" s="115"/>
      <c r="D114" s="116"/>
      <c r="E114" s="116"/>
      <c r="F114" s="117"/>
      <c r="G114" s="29" t="s">
        <v>24</v>
      </c>
      <c r="H114" s="104" t="s">
        <v>35</v>
      </c>
      <c r="I114" s="29">
        <f>26*7</f>
        <v>182</v>
      </c>
      <c r="J114" s="29" t="s">
        <v>28</v>
      </c>
      <c r="K114" s="30" t="str">
        <f t="shared" si="9"/>
        <v/>
      </c>
      <c r="L114" s="53" t="str">
        <f t="shared" si="6"/>
        <v/>
      </c>
      <c r="M114" s="103"/>
      <c r="N114" s="81"/>
    </row>
  </sheetData>
  <sheetProtection sheet="1" objects="1" scenarios="1"/>
  <mergeCells count="81">
    <mergeCell ref="C110:F110"/>
    <mergeCell ref="C111:F111"/>
    <mergeCell ref="C112:F112"/>
    <mergeCell ref="C113:F113"/>
    <mergeCell ref="C114:F114"/>
    <mergeCell ref="C109:F109"/>
    <mergeCell ref="C97:F97"/>
    <mergeCell ref="C98:F98"/>
    <mergeCell ref="C99:F99"/>
    <mergeCell ref="C100:F100"/>
    <mergeCell ref="C101:F101"/>
    <mergeCell ref="C103:F103"/>
    <mergeCell ref="C104:F104"/>
    <mergeCell ref="C105:F105"/>
    <mergeCell ref="C106:F106"/>
    <mergeCell ref="C107:F107"/>
    <mergeCell ref="C108:F108"/>
    <mergeCell ref="C96:F96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84:F84"/>
    <mergeCell ref="C72:F72"/>
    <mergeCell ref="C73:F73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71:F71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59:F5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49:F49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F36:I36"/>
    <mergeCell ref="F31:I31"/>
    <mergeCell ref="F32:I32"/>
    <mergeCell ref="F33:I33"/>
    <mergeCell ref="F34:I34"/>
    <mergeCell ref="F35:I35"/>
  </mergeCells>
  <dataValidations count="4">
    <dataValidation errorStyle="information" allowBlank="1" sqref="F31 I38:J38 I76:I78 I66:I74 I75:J75 I104:I114 I103:J103 I80:I102 K38:M114 I39:I64"/>
    <dataValidation errorStyle="information" type="list" allowBlank="1" sqref="J76:J102 J104:J114 J39:J74">
      <formula1>'!zdroj dat'!$A$9:$A$12</formula1>
    </dataValidation>
    <dataValidation errorStyle="information" type="list" allowBlank="1" sqref="G76:G102 G104:G114 G39:G74">
      <formula1>'!zdroj dat'!$A$2:$A$6</formula1>
    </dataValidation>
    <dataValidation errorStyle="information" type="list" allowBlank="1" sqref="G38 G75 G103">
      <formula1>'!zdroj dat'!#REF!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4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31" operator="beginsWith">
            <xm:f>LEFT(G1,LEN('!zdroj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32" operator="beginsWith">
            <xm:f>LEFT(G1,LEN('!zdroj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33" operator="beginsWith">
            <xm:f>LEFT(G1,LEN('!zdroj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34" operator="beginsWith">
            <xm:f>LEFT(G1,LEN('!zdroj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G6:G19 G29:G30 G22:G27 G1:G4 G75:G101 G103:G1048576 G38:G73</xm:sqref>
        </x14:conditionalFormatting>
        <x14:conditionalFormatting xmlns:xm="http://schemas.microsoft.com/office/excel/2006/main">
          <x14:cfRule type="beginsWith" priority="35" operator="beginsWith">
            <xm:f>LEFT(J1,LEN('!zdroj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36" operator="beginsWith">
            <xm:f>LEFT(J1,LEN('!zdroj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J6:J19 J22:J27 J1:J4 J75:J101 J103:J1048576 J29:J36 J38:J73</xm:sqref>
        </x14:conditionalFormatting>
        <x14:conditionalFormatting xmlns:xm="http://schemas.microsoft.com/office/excel/2006/main">
          <x14:cfRule type="beginsWith" priority="25" operator="beginsWith">
            <xm:f>LEFT(G20,LEN('!zdroj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6" operator="beginsWith">
            <xm:f>LEFT(G20,LEN('!zdroj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27" operator="beginsWith">
            <xm:f>LEFT(G20,LEN('!zdroj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28" operator="beginsWith">
            <xm:f>LEFT(G20,LEN('!zdroj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G20:G21</xm:sqref>
        </x14:conditionalFormatting>
        <x14:conditionalFormatting xmlns:xm="http://schemas.microsoft.com/office/excel/2006/main">
          <x14:cfRule type="beginsWith" priority="29" operator="beginsWith">
            <xm:f>LEFT(J20,LEN('!zdroj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30" operator="beginsWith">
            <xm:f>LEFT(J20,LEN('!zdroj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J20:J21</xm:sqref>
        </x14:conditionalFormatting>
        <x14:conditionalFormatting xmlns:xm="http://schemas.microsoft.com/office/excel/2006/main">
          <x14:cfRule type="beginsWith" priority="19" operator="beginsWith">
            <xm:f>LEFT(G5,LEN('!zdroj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0" operator="beginsWith">
            <xm:f>LEFT(G5,LEN('!zdroj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21" operator="beginsWith">
            <xm:f>LEFT(G5,LEN('!zdroj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22" operator="beginsWith">
            <xm:f>LEFT(G5,LEN('!zdroj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beginsWith" priority="23" operator="beginsWith">
            <xm:f>LEFT(J5,LEN('!zdroj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24" operator="beginsWith">
            <xm:f>LEFT(J5,LEN('!zdroj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beginsWith" priority="13" operator="beginsWith">
            <xm:f>LEFT(G37,LEN('!zdroj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14" operator="beginsWith">
            <xm:f>LEFT(G37,LEN('!zdroj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15" operator="beginsWith">
            <xm:f>LEFT(G37,LEN('!zdroj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16" operator="beginsWith">
            <xm:f>LEFT(G37,LEN('!zdroj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beginsWith" priority="17" operator="beginsWith">
            <xm:f>LEFT(J37,LEN('!zdroj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18" operator="beginsWith">
            <xm:f>LEFT(J37,LEN('!zdroj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J37</xm:sqref>
        </x14:conditionalFormatting>
        <x14:conditionalFormatting xmlns:xm="http://schemas.microsoft.com/office/excel/2006/main">
          <x14:cfRule type="beginsWith" priority="7" operator="beginsWith">
            <xm:f>LEFT(G28,LEN('!zdroj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8" operator="beginsWith">
            <xm:f>LEFT(G28,LEN('!zdroj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9" operator="beginsWith">
            <xm:f>LEFT(G28,LEN('!zdroj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10" operator="beginsWith">
            <xm:f>LEFT(G28,LEN('!zdroj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beginsWith" priority="11" operator="beginsWith">
            <xm:f>LEFT(J28,LEN('!zdroj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12" operator="beginsWith">
            <xm:f>LEFT(J28,LEN('!zdroj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beginsWith" priority="1" operator="beginsWith">
            <xm:f>LEFT(G12,LEN('!zdroj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" operator="beginsWith">
            <xm:f>LEFT(G12,LEN('!zdroj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3" operator="beginsWith">
            <xm:f>LEFT(G12,LEN('!zdroj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4" operator="beginsWith">
            <xm:f>LEFT(G12,LEN('!zdroj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beginsWith" priority="5" operator="beginsWith">
            <xm:f>LEFT(J12,LEN('!zdroj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6" operator="beginsWith">
            <xm:f>LEFT(J12,LEN('!zdroj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8F33-14DD-4417-8F69-E2F81B319284}">
  <dimension ref="A1:A12"/>
  <sheetViews>
    <sheetView workbookViewId="0" topLeftCell="A1">
      <selection activeCell="A5" sqref="A5"/>
    </sheetView>
  </sheetViews>
  <sheetFormatPr defaultColWidth="9.140625" defaultRowHeight="15"/>
  <cols>
    <col min="1" max="1" width="16.7109375" style="0" bestFit="1" customWidth="1"/>
  </cols>
  <sheetData>
    <row r="1" ht="15">
      <c r="A1" s="1" t="str">
        <f>'podklad HMG - etapy 1 a 2'!G39</f>
        <v>obsah milníku</v>
      </c>
    </row>
    <row r="2" ht="15">
      <c r="A2" t="s">
        <v>22</v>
      </c>
    </row>
    <row r="3" ht="15">
      <c r="A3" t="s">
        <v>25</v>
      </c>
    </row>
    <row r="4" ht="15">
      <c r="A4" t="s">
        <v>23</v>
      </c>
    </row>
    <row r="5" ht="15">
      <c r="A5" t="s">
        <v>24</v>
      </c>
    </row>
    <row r="6" ht="15">
      <c r="A6" t="s">
        <v>17</v>
      </c>
    </row>
    <row r="8" ht="15">
      <c r="A8" s="1" t="s">
        <v>27</v>
      </c>
    </row>
    <row r="9" ht="15">
      <c r="A9" t="s">
        <v>16</v>
      </c>
    </row>
    <row r="11" ht="15">
      <c r="A11" t="s">
        <v>28</v>
      </c>
    </row>
    <row r="12" ht="15">
      <c r="A12" t="s">
        <v>29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6DDD34EFB69E4393A7DAC4D4048A02" ma:contentTypeVersion="12" ma:contentTypeDescription="Vytvoří nový dokument" ma:contentTypeScope="" ma:versionID="d26b867bad53269b5ae29c5aaf2a8fc7">
  <xsd:schema xmlns:xsd="http://www.w3.org/2001/XMLSchema" xmlns:xs="http://www.w3.org/2001/XMLSchema" xmlns:p="http://schemas.microsoft.com/office/2006/metadata/properties" xmlns:ns2="766b78ca-9d04-4f54-a46e-248eb875529a" xmlns:ns3="7bd14cce-1339-4bb4-9af8-b45e724f4b2a" targetNamespace="http://schemas.microsoft.com/office/2006/metadata/properties" ma:root="true" ma:fieldsID="85fcdd70351360356a94c445fc015378" ns2:_="" ns3:_="">
    <xsd:import namespace="766b78ca-9d04-4f54-a46e-248eb875529a"/>
    <xsd:import namespace="7bd14cce-1339-4bb4-9af8-b45e724f4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b78ca-9d04-4f54-a46e-248eb8755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d87f80a1-407b-4fe0-8645-b1d26687e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14cce-1339-4bb4-9af8-b45e724f4b2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ccc737-e833-4cbd-b0b9-c5d53eb4a79f}" ma:internalName="TaxCatchAll" ma:showField="CatchAllData" ma:web="7bd14cce-1339-4bb4-9af8-b45e724f4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d14cce-1339-4bb4-9af8-b45e724f4b2a">
      <UserInfo>
        <DisplayName/>
        <AccountId xsi:nil="true"/>
        <AccountType/>
      </UserInfo>
    </SharedWithUsers>
    <lcf76f155ced4ddcb4097134ff3c332f xmlns="766b78ca-9d04-4f54-a46e-248eb875529a">
      <Terms xmlns="http://schemas.microsoft.com/office/infopath/2007/PartnerControls"/>
    </lcf76f155ced4ddcb4097134ff3c332f>
    <TaxCatchAll xmlns="7bd14cce-1339-4bb4-9af8-b45e724f4b2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805F6-E46E-4000-B68F-445B150B5CA9}"/>
</file>

<file path=customXml/itemProps2.xml><?xml version="1.0" encoding="utf-8"?>
<ds:datastoreItem xmlns:ds="http://schemas.openxmlformats.org/officeDocument/2006/customXml" ds:itemID="{B3BAF919-B213-4368-AA96-A18DB9E734B6}">
  <ds:schemaRefs>
    <ds:schemaRef ds:uri="c2ac90cf-cbdc-4d20-91c3-6cc4325b786a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c7a5dd01-da27-4965-97ec-4ecadb348ce6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094D4D3-A432-4C8F-BEA5-4862748609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Petr Jelinek</cp:lastModifiedBy>
  <cp:lastPrinted>2023-04-13T06:42:17Z</cp:lastPrinted>
  <dcterms:created xsi:type="dcterms:W3CDTF">2022-02-16T14:35:12Z</dcterms:created>
  <dcterms:modified xsi:type="dcterms:W3CDTF">2023-06-02T11:08:50Z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0x0101003E39BFF798D0D143AD917579E9BC93B2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151300</vt:r8>
  </property>
</Properties>
</file>