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708.sharepoint.com/sites/SSPK-VysokMto-Choce-projektant/Sdilene dokumenty/General/00_Priprava/01_Predloha_smlouvy/(c)_Prilohy_1-4/"/>
    </mc:Choice>
  </mc:AlternateContent>
  <xr:revisionPtr revIDLastSave="75" documentId="8_{4018507B-E1EE-49BF-93EF-30A4A603D927}" xr6:coauthVersionLast="47" xr6:coauthVersionMax="47" xr10:uidLastSave="{7A0F8855-5EE8-4679-8C74-F8E77965C86A}"/>
  <bookViews>
    <workbookView xWindow="0" yWindow="0" windowWidth="14400" windowHeight="15600" xr2:uid="{46F4C918-9FA0-4033-B50D-EEFF6A845C92}"/>
  </bookViews>
  <sheets>
    <sheet name="podklad HMG - etapy 1 a 2" sheetId="1" r:id="rId1"/>
    <sheet name="podklad HMG - etapa 3" sheetId="3" r:id="rId2"/>
    <sheet name="!zdroj da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2" i="3" l="1"/>
  <c r="I87" i="3"/>
  <c r="I74" i="3"/>
  <c r="I69" i="3"/>
  <c r="I63" i="3"/>
  <c r="I93" i="1"/>
  <c r="I88" i="1"/>
  <c r="I75" i="1"/>
  <c r="I70" i="1"/>
  <c r="I64" i="1"/>
  <c r="I111" i="3"/>
  <c r="I108" i="3"/>
  <c r="I106" i="3"/>
  <c r="I103" i="3"/>
  <c r="I100" i="3"/>
  <c r="I124" i="3"/>
  <c r="I121" i="3"/>
  <c r="I119" i="3"/>
  <c r="I117" i="3"/>
  <c r="I116" i="3"/>
  <c r="I114" i="3"/>
  <c r="I95" i="3"/>
  <c r="I94" i="3"/>
  <c r="I90" i="3"/>
  <c r="I88" i="3"/>
  <c r="I85" i="3"/>
  <c r="I83" i="3"/>
  <c r="I77" i="3"/>
  <c r="I76" i="3"/>
  <c r="I72" i="3"/>
  <c r="I70" i="3"/>
  <c r="I67" i="3"/>
  <c r="I65" i="3"/>
  <c r="I61" i="3"/>
  <c r="I59" i="3"/>
  <c r="I57" i="3"/>
  <c r="I55" i="3"/>
  <c r="I53" i="3"/>
  <c r="I51" i="3"/>
  <c r="I49" i="3"/>
  <c r="I47" i="3"/>
  <c r="I45" i="3"/>
  <c r="I43" i="3"/>
  <c r="I42" i="3"/>
  <c r="I41" i="3"/>
  <c r="I40" i="3"/>
  <c r="I39" i="3"/>
  <c r="E36" i="3"/>
  <c r="C36" i="3"/>
  <c r="K121" i="3" s="1"/>
  <c r="L121" i="3" s="1"/>
  <c r="E35" i="3"/>
  <c r="C35" i="3"/>
  <c r="K110" i="3" s="1"/>
  <c r="L110" i="3" s="1"/>
  <c r="E34" i="3"/>
  <c r="C34" i="3"/>
  <c r="K93" i="3" s="1"/>
  <c r="L93" i="3" s="1"/>
  <c r="E33" i="3"/>
  <c r="C33" i="3"/>
  <c r="E32" i="3"/>
  <c r="C32" i="3"/>
  <c r="K39" i="3" s="1"/>
  <c r="L39" i="3" s="1"/>
  <c r="C29" i="3"/>
  <c r="A26" i="3"/>
  <c r="A25" i="3"/>
  <c r="A24" i="3"/>
  <c r="A23" i="3"/>
  <c r="A19" i="3"/>
  <c r="A18" i="3"/>
  <c r="A17" i="3"/>
  <c r="A16" i="3"/>
  <c r="A15" i="3"/>
  <c r="A13" i="3"/>
  <c r="A11" i="3"/>
  <c r="K69" i="3" l="1"/>
  <c r="L69" i="3" s="1"/>
  <c r="K91" i="3"/>
  <c r="L91" i="3" s="1"/>
  <c r="K92" i="3"/>
  <c r="L92" i="3" s="1"/>
  <c r="K73" i="3"/>
  <c r="L73" i="3" s="1"/>
  <c r="K86" i="3"/>
  <c r="L86" i="3" s="1"/>
  <c r="K77" i="3"/>
  <c r="K87" i="3"/>
  <c r="L87" i="3" s="1"/>
  <c r="K74" i="3"/>
  <c r="L74" i="3" s="1"/>
  <c r="K68" i="3"/>
  <c r="L68" i="3" s="1"/>
  <c r="K62" i="3"/>
  <c r="L62" i="3" s="1"/>
  <c r="K63" i="3"/>
  <c r="L63" i="3" s="1"/>
  <c r="K54" i="3"/>
  <c r="L54" i="3" s="1"/>
  <c r="K104" i="3"/>
  <c r="L104" i="3" s="1"/>
  <c r="K43" i="3"/>
  <c r="L43" i="3" s="1"/>
  <c r="K53" i="3"/>
  <c r="L53" i="3" s="1"/>
  <c r="K105" i="3"/>
  <c r="L105" i="3" s="1"/>
  <c r="K106" i="3"/>
  <c r="L106" i="3" s="1"/>
  <c r="K75" i="3"/>
  <c r="L75" i="3" s="1"/>
  <c r="K122" i="3"/>
  <c r="L122" i="3" s="1"/>
  <c r="K57" i="3"/>
  <c r="L57" i="3" s="1"/>
  <c r="K98" i="3"/>
  <c r="L98" i="3" s="1"/>
  <c r="K108" i="3"/>
  <c r="L108" i="3" s="1"/>
  <c r="K123" i="3"/>
  <c r="L123" i="3" s="1"/>
  <c r="K50" i="3"/>
  <c r="L50" i="3" s="1"/>
  <c r="K124" i="3"/>
  <c r="L124" i="3" s="1"/>
  <c r="K78" i="3"/>
  <c r="L77" i="3"/>
  <c r="K42" i="3"/>
  <c r="L42" i="3" s="1"/>
  <c r="K45" i="3"/>
  <c r="L45" i="3" s="1"/>
  <c r="K56" i="3"/>
  <c r="L56" i="3" s="1"/>
  <c r="K59" i="3"/>
  <c r="L59" i="3" s="1"/>
  <c r="K83" i="3"/>
  <c r="L83" i="3" s="1"/>
  <c r="K88" i="3"/>
  <c r="L88" i="3" s="1"/>
  <c r="K100" i="3"/>
  <c r="L100" i="3" s="1"/>
  <c r="K107" i="3"/>
  <c r="L107" i="3" s="1"/>
  <c r="K40" i="3"/>
  <c r="L40" i="3" s="1"/>
  <c r="K46" i="3"/>
  <c r="L46" i="3" s="1"/>
  <c r="K49" i="3"/>
  <c r="L49" i="3" s="1"/>
  <c r="K60" i="3"/>
  <c r="L60" i="3" s="1"/>
  <c r="K65" i="3"/>
  <c r="L65" i="3" s="1"/>
  <c r="K70" i="3"/>
  <c r="L70" i="3" s="1"/>
  <c r="K84" i="3"/>
  <c r="L84" i="3" s="1"/>
  <c r="K89" i="3"/>
  <c r="L89" i="3" s="1"/>
  <c r="K94" i="3"/>
  <c r="L94" i="3" s="1"/>
  <c r="K101" i="3"/>
  <c r="L101" i="3" s="1"/>
  <c r="K111" i="3"/>
  <c r="L111" i="3" s="1"/>
  <c r="K116" i="3"/>
  <c r="L116" i="3" s="1"/>
  <c r="K119" i="3"/>
  <c r="L119" i="3" s="1"/>
  <c r="K51" i="3"/>
  <c r="L51" i="3" s="1"/>
  <c r="K66" i="3"/>
  <c r="L66" i="3" s="1"/>
  <c r="K71" i="3"/>
  <c r="L71" i="3" s="1"/>
  <c r="K76" i="3"/>
  <c r="L76" i="3" s="1"/>
  <c r="K102" i="3"/>
  <c r="L102" i="3" s="1"/>
  <c r="K120" i="3"/>
  <c r="L120" i="3" s="1"/>
  <c r="K41" i="3"/>
  <c r="L41" i="3" s="1"/>
  <c r="K44" i="3"/>
  <c r="L44" i="3" s="1"/>
  <c r="K47" i="3"/>
  <c r="L47" i="3" s="1"/>
  <c r="K58" i="3"/>
  <c r="L58" i="3" s="1"/>
  <c r="K61" i="3"/>
  <c r="L61" i="3" s="1"/>
  <c r="K82" i="3"/>
  <c r="L82" i="3" s="1"/>
  <c r="K85" i="3"/>
  <c r="L85" i="3" s="1"/>
  <c r="K90" i="3"/>
  <c r="L90" i="3" s="1"/>
  <c r="K95" i="3"/>
  <c r="K99" i="3"/>
  <c r="L99" i="3" s="1"/>
  <c r="K109" i="3"/>
  <c r="L109" i="3" s="1"/>
  <c r="K114" i="3"/>
  <c r="L114" i="3" s="1"/>
  <c r="K117" i="3"/>
  <c r="L117" i="3" s="1"/>
  <c r="K52" i="3"/>
  <c r="L52" i="3" s="1"/>
  <c r="K55" i="3"/>
  <c r="L55" i="3" s="1"/>
  <c r="K48" i="3"/>
  <c r="L48" i="3" s="1"/>
  <c r="K64" i="3"/>
  <c r="L64" i="3" s="1"/>
  <c r="K67" i="3"/>
  <c r="L67" i="3" s="1"/>
  <c r="K72" i="3"/>
  <c r="L72" i="3" s="1"/>
  <c r="K103" i="3"/>
  <c r="L103" i="3" s="1"/>
  <c r="K115" i="3"/>
  <c r="L115" i="3" s="1"/>
  <c r="K118" i="3"/>
  <c r="L118" i="3" s="1"/>
  <c r="K96" i="3" l="1"/>
  <c r="L95" i="3"/>
  <c r="K79" i="3"/>
  <c r="L79" i="3" s="1"/>
  <c r="L78" i="3"/>
  <c r="K97" i="3" l="1"/>
  <c r="L97" i="3" s="1"/>
  <c r="L96" i="3"/>
  <c r="I112" i="1" l="1"/>
  <c r="I109" i="1"/>
  <c r="I107" i="1"/>
  <c r="I104" i="1"/>
  <c r="I101" i="1"/>
  <c r="I125" i="1"/>
  <c r="I122" i="1"/>
  <c r="I120" i="1"/>
  <c r="I117" i="1"/>
  <c r="I118" i="1"/>
  <c r="I115" i="1"/>
  <c r="I62" i="1"/>
  <c r="I60" i="1"/>
  <c r="I58" i="1"/>
  <c r="I56" i="1"/>
  <c r="I54" i="1"/>
  <c r="I52" i="1"/>
  <c r="I50" i="1"/>
  <c r="I73" i="1"/>
  <c r="I68" i="1"/>
  <c r="I71" i="1"/>
  <c r="I66" i="1"/>
  <c r="I78" i="1" l="1"/>
  <c r="I77" i="1"/>
  <c r="A16" i="1"/>
  <c r="I89" i="1"/>
  <c r="I96" i="1"/>
  <c r="I95" i="1"/>
  <c r="I91" i="1"/>
  <c r="I86" i="1"/>
  <c r="I84" i="1"/>
  <c r="I46" i="1"/>
  <c r="C30" i="1"/>
  <c r="I48" i="1" l="1"/>
  <c r="I40" i="1"/>
  <c r="A27" i="1"/>
  <c r="C33" i="1"/>
  <c r="A14" i="1"/>
  <c r="K40" i="1" l="1"/>
  <c r="K45" i="1"/>
  <c r="L45" i="1" s="1"/>
  <c r="I44" i="1"/>
  <c r="K44" i="1" s="1"/>
  <c r="L44" i="1" s="1"/>
  <c r="I43" i="1"/>
  <c r="I42" i="1"/>
  <c r="I41" i="1"/>
  <c r="K41" i="1" s="1"/>
  <c r="L41" i="1" s="1"/>
  <c r="A25" i="1"/>
  <c r="A24" i="1"/>
  <c r="A12" i="1"/>
  <c r="L40" i="1" l="1"/>
  <c r="K42" i="1"/>
  <c r="L42" i="1" s="1"/>
  <c r="K46" i="1"/>
  <c r="L46" i="1" s="1"/>
  <c r="K47" i="1"/>
  <c r="L47" i="1" s="1"/>
  <c r="K43" i="1"/>
  <c r="L43" i="1" s="1"/>
  <c r="K48" i="1"/>
  <c r="L48" i="1" s="1"/>
  <c r="A26" i="1"/>
  <c r="E33" i="1" l="1"/>
  <c r="C34" i="1" s="1"/>
  <c r="K93" i="1" l="1"/>
  <c r="L93" i="1" s="1"/>
  <c r="K92" i="1"/>
  <c r="L92" i="1" s="1"/>
  <c r="K88" i="1"/>
  <c r="L88" i="1" s="1"/>
  <c r="K87" i="1"/>
  <c r="L87" i="1" s="1"/>
  <c r="K75" i="1"/>
  <c r="L75" i="1" s="1"/>
  <c r="K74" i="1"/>
  <c r="L74" i="1" s="1"/>
  <c r="K69" i="1"/>
  <c r="L69" i="1" s="1"/>
  <c r="K70" i="1"/>
  <c r="L70" i="1" s="1"/>
  <c r="K63" i="1"/>
  <c r="L63" i="1" s="1"/>
  <c r="K64" i="1"/>
  <c r="L64" i="1" s="1"/>
  <c r="K78" i="1"/>
  <c r="K77" i="1"/>
  <c r="K76" i="1"/>
  <c r="K73" i="1"/>
  <c r="K72" i="1"/>
  <c r="K71" i="1"/>
  <c r="K62" i="1"/>
  <c r="L62" i="1" s="1"/>
  <c r="K61" i="1"/>
  <c r="L61" i="1" s="1"/>
  <c r="K52" i="1"/>
  <c r="L52" i="1" s="1"/>
  <c r="K51" i="1"/>
  <c r="L51" i="1" s="1"/>
  <c r="K53" i="1"/>
  <c r="L53" i="1" s="1"/>
  <c r="K54" i="1"/>
  <c r="L54" i="1" s="1"/>
  <c r="K56" i="1"/>
  <c r="L56" i="1" s="1"/>
  <c r="K55" i="1"/>
  <c r="L55" i="1" s="1"/>
  <c r="K58" i="1"/>
  <c r="L58" i="1" s="1"/>
  <c r="K57" i="1"/>
  <c r="L57" i="1" s="1"/>
  <c r="K49" i="1"/>
  <c r="L49" i="1" s="1"/>
  <c r="K50" i="1"/>
  <c r="L50" i="1" s="1"/>
  <c r="K59" i="1"/>
  <c r="L59" i="1" s="1"/>
  <c r="K60" i="1"/>
  <c r="L60" i="1" s="1"/>
  <c r="K67" i="1"/>
  <c r="L67" i="1" s="1"/>
  <c r="K65" i="1"/>
  <c r="K68" i="1"/>
  <c r="L68" i="1" s="1"/>
  <c r="K66" i="1"/>
  <c r="L66" i="1" s="1"/>
  <c r="A18" i="1"/>
  <c r="A19" i="1"/>
  <c r="A20" i="1"/>
  <c r="A17" i="1"/>
  <c r="A1" i="2"/>
  <c r="L65" i="1" l="1"/>
  <c r="L71" i="1" l="1"/>
  <c r="L77" i="1"/>
  <c r="L72" i="1"/>
  <c r="L76" i="1"/>
  <c r="L73" i="1"/>
  <c r="K79" i="1" l="1"/>
  <c r="L78" i="1"/>
  <c r="K80" i="1" l="1"/>
  <c r="L80" i="1" s="1"/>
  <c r="L79" i="1"/>
  <c r="E34" i="1" l="1"/>
  <c r="C37" i="1" l="1"/>
  <c r="K125" i="1" s="1"/>
  <c r="C35" i="1"/>
  <c r="K83" i="1" l="1"/>
  <c r="K96" i="1"/>
  <c r="K95" i="1"/>
  <c r="L95" i="1" s="1"/>
  <c r="K84" i="1"/>
  <c r="L84" i="1" s="1"/>
  <c r="K94" i="1"/>
  <c r="L94" i="1" s="1"/>
  <c r="K90" i="1"/>
  <c r="L90" i="1" s="1"/>
  <c r="K85" i="1"/>
  <c r="L85" i="1" s="1"/>
  <c r="K89" i="1"/>
  <c r="L89" i="1" s="1"/>
  <c r="K86" i="1"/>
  <c r="L86" i="1" s="1"/>
  <c r="K91" i="1"/>
  <c r="L91" i="1" s="1"/>
  <c r="K119" i="1"/>
  <c r="L119" i="1" s="1"/>
  <c r="K115" i="1"/>
  <c r="L115" i="1" s="1"/>
  <c r="K116" i="1"/>
  <c r="L116" i="1" s="1"/>
  <c r="K117" i="1"/>
  <c r="L117" i="1" s="1"/>
  <c r="K120" i="1"/>
  <c r="L120" i="1" s="1"/>
  <c r="K118" i="1"/>
  <c r="L118" i="1" s="1"/>
  <c r="K123" i="1"/>
  <c r="L123" i="1" s="1"/>
  <c r="K122" i="1"/>
  <c r="L122" i="1" s="1"/>
  <c r="K121" i="1"/>
  <c r="L121" i="1" s="1"/>
  <c r="K124" i="1"/>
  <c r="L124" i="1" s="1"/>
  <c r="K97" i="1" l="1"/>
  <c r="L96" i="1"/>
  <c r="L83" i="1"/>
  <c r="L97" i="1" l="1"/>
  <c r="K98" i="1"/>
  <c r="L98" i="1" l="1"/>
  <c r="E35" i="1"/>
  <c r="C36" i="1" s="1"/>
  <c r="K103" i="1" l="1"/>
  <c r="L103" i="1" s="1"/>
  <c r="K101" i="1"/>
  <c r="L101" i="1" s="1"/>
  <c r="K105" i="1"/>
  <c r="L105" i="1" s="1"/>
  <c r="K111" i="1"/>
  <c r="L111" i="1" s="1"/>
  <c r="K109" i="1"/>
  <c r="L109" i="1" s="1"/>
  <c r="K107" i="1"/>
  <c r="L107" i="1" s="1"/>
  <c r="K108" i="1"/>
  <c r="L108" i="1" s="1"/>
  <c r="K110" i="1"/>
  <c r="L110" i="1" s="1"/>
  <c r="K104" i="1"/>
  <c r="L104" i="1" s="1"/>
  <c r="K100" i="1"/>
  <c r="L100" i="1" s="1"/>
  <c r="K106" i="1"/>
  <c r="L106" i="1" s="1"/>
  <c r="K99" i="1"/>
  <c r="K112" i="1"/>
  <c r="L112" i="1" s="1"/>
  <c r="K102" i="1"/>
  <c r="L102" i="1" s="1"/>
  <c r="E36" i="1" l="1"/>
  <c r="L99" i="1"/>
  <c r="E37" i="1"/>
  <c r="L125" i="1"/>
</calcChain>
</file>

<file path=xl/sharedStrings.xml><?xml version="1.0" encoding="utf-8"?>
<sst xmlns="http://schemas.openxmlformats.org/spreadsheetml/2006/main" count="810" uniqueCount="171">
  <si>
    <t>Vedle definic podle Pod-článku 1.1 [Definice] Smluvních podmínek jsou v této části Přílohy 4 [Harmonogram] použity definice podle Pod-článku 1.1 [Definice používané v Rozsahu služeb] Přílohy 1 [Rozsah služeb].</t>
  </si>
  <si>
    <t>fáze</t>
  </si>
  <si>
    <t>milník</t>
  </si>
  <si>
    <t>výstup</t>
  </si>
  <si>
    <t>obsah milníku</t>
  </si>
  <si>
    <t>1.1</t>
  </si>
  <si>
    <t>3.1.1</t>
  </si>
  <si>
    <t>3.1.2</t>
  </si>
  <si>
    <t>3.1.3</t>
  </si>
  <si>
    <t>3.1.4</t>
  </si>
  <si>
    <t>N/A</t>
  </si>
  <si>
    <t>podklady pro obstarání Rozhodnutí včetně žádosti</t>
  </si>
  <si>
    <t>nabytí právní moci Rozhodnutí</t>
  </si>
  <si>
    <t>Výkaz výměr</t>
  </si>
  <si>
    <t>předpokládaný harmonogram provádění Díla</t>
  </si>
  <si>
    <t>kontrolní rozpočet</t>
  </si>
  <si>
    <t>[zvolte]</t>
  </si>
  <si>
    <t>jiný [doplňte]</t>
  </si>
  <si>
    <t>předání konceptu výstupu</t>
  </si>
  <si>
    <t>předání rozpracovaného konceptu výstupu</t>
  </si>
  <si>
    <t>předání konceptu výstupu k finálním připomínkám</t>
  </si>
  <si>
    <t>předání čistopisu výstupu</t>
  </si>
  <si>
    <t>koncept</t>
  </si>
  <si>
    <t>finální k.</t>
  </si>
  <si>
    <t>čistopis</t>
  </si>
  <si>
    <t>rozprac. k.</t>
  </si>
  <si>
    <t>smluvní pokuta</t>
  </si>
  <si>
    <t>pokuta</t>
  </si>
  <si>
    <t>A</t>
  </si>
  <si>
    <t>B</t>
  </si>
  <si>
    <t>vydání Rozhodnutí
(stavební úřad)</t>
  </si>
  <si>
    <t>Datum zahájení</t>
  </si>
  <si>
    <t>QMS
(nejedná se o výstup, ale nezbytný předpoklad poskytování Služeb)</t>
  </si>
  <si>
    <t>předání</t>
  </si>
  <si>
    <t>poznámka</t>
  </si>
  <si>
    <t>[doplňte]</t>
  </si>
  <si>
    <t>Plán práce na projektu podle Metodiky QMS
(nejedná se o výstup, ale nezbytný předpoklad poskytování Služeb)</t>
  </si>
  <si>
    <t>lhůta od zahájení fáze</t>
  </si>
  <si>
    <t>max. lhůta od zahájení fáze</t>
  </si>
  <si>
    <t>Konzultant / vybraný dodavatel může navrhnout upřesnění, doplnění nebo jiné úpravy podkladu Harmonogramu. Předmětem úpravy však nemohou být závazné údaje.</t>
  </si>
  <si>
    <t>2.1.1</t>
  </si>
  <si>
    <t>2.1.2</t>
  </si>
  <si>
    <t>2.2.1</t>
  </si>
  <si>
    <t>2.2.2</t>
  </si>
  <si>
    <t>2.3.1</t>
  </si>
  <si>
    <t>2.3.2</t>
  </si>
  <si>
    <t>Vstupní zpráva podle Metodiky QMS
(nejedná se o výstup, ale nezbytný předpoklad poskytování Služeb)</t>
  </si>
  <si>
    <t>Plán realizace BIM (BEP)
(nejedná se o výstup, ale nezbytný předpoklad poskytování Služeb)</t>
  </si>
  <si>
    <t>1.2</t>
  </si>
  <si>
    <t>1.3</t>
  </si>
  <si>
    <t>1.4</t>
  </si>
  <si>
    <t>1.7.1</t>
  </si>
  <si>
    <t>1.7.2</t>
  </si>
  <si>
    <t>zpráva o podrobném přezkoumání Podkladové dokumentace se specifikací cílových představ o řešení Projektu</t>
  </si>
  <si>
    <t>technické požadavky na potřebné podklady (jsou-li takové)</t>
  </si>
  <si>
    <t>viz. pozn.</t>
  </si>
  <si>
    <t>podání žádosti o vydání Rozhodnutí</t>
  </si>
  <si>
    <t>Ohledně zvláštní smluvní pokuty viz část A Zvláštních podmínek.</t>
  </si>
  <si>
    <t>předpokládané datum</t>
  </si>
  <si>
    <t>předp. doba od Data zahájení</t>
  </si>
  <si>
    <t>1 [příprava]</t>
  </si>
  <si>
    <t>Digitální model stavby (DiMS)</t>
  </si>
  <si>
    <t>počáteční Harmonogram podle Pod-článku 4.3 [Harmonogram] Smluvních podmínek
(nejedná se o výstup, ale nezbytný předpoklad poskytování Služeb)</t>
  </si>
  <si>
    <t>V souladu s Přílohou 1 [Rozsah služeb] může být den zahájení fáze jakékoli datum, které Objednatel oznámí Konzultantovi před uplynutím dne stanoveného ve sloupci „den zahájení“.</t>
  </si>
  <si>
    <t>den vydání potvrzení o převzetí výstupů</t>
  </si>
  <si>
    <t>den nabytí právní moci / účinku Rozhodnutí</t>
  </si>
  <si>
    <t>den zahájení</t>
  </si>
  <si>
    <t>den dokončení</t>
  </si>
  <si>
    <r>
      <t xml:space="preserve">Tento </t>
    </r>
    <r>
      <rPr>
        <b/>
        <i/>
        <sz val="10"/>
        <color theme="1"/>
        <rFont val="Arial"/>
        <family val="2"/>
        <charset val="238"/>
      </rPr>
      <t>podklad Harmonogramu</t>
    </r>
    <r>
      <rPr>
        <i/>
        <sz val="10"/>
        <color theme="1"/>
        <rFont val="Arial"/>
        <family val="2"/>
        <charset val="238"/>
      </rPr>
      <t xml:space="preserve"> se týká pouze výkonu </t>
    </r>
    <r>
      <rPr>
        <b/>
        <i/>
        <sz val="10"/>
        <color theme="1"/>
        <rFont val="Arial"/>
        <family val="2"/>
        <charset val="238"/>
      </rPr>
      <t>základních povinností</t>
    </r>
    <r>
      <rPr>
        <i/>
        <sz val="10"/>
        <color theme="1"/>
        <rFont val="Arial"/>
        <family val="2"/>
        <charset val="238"/>
      </rPr>
      <t xml:space="preserve"> podle Přílohy 1 [Rozsah služeb] v níže stanovených fázích.</t>
    </r>
  </si>
  <si>
    <r>
      <t xml:space="preserve">Tento </t>
    </r>
    <r>
      <rPr>
        <b/>
        <i/>
        <sz val="10"/>
        <color theme="1"/>
        <rFont val="Arial"/>
        <family val="2"/>
        <charset val="238"/>
      </rPr>
      <t>podklad Harmonogramu</t>
    </r>
    <r>
      <rPr>
        <i/>
        <sz val="10"/>
        <color theme="1"/>
        <rFont val="Arial"/>
        <family val="2"/>
        <charset val="238"/>
      </rPr>
      <t xml:space="preserve"> použije </t>
    </r>
    <r>
      <rPr>
        <b/>
        <i/>
        <sz val="10"/>
        <color theme="1"/>
        <rFont val="Arial"/>
        <family val="2"/>
        <charset val="238"/>
      </rPr>
      <t>Konzultant při zpracování Harmonogramu</t>
    </r>
    <r>
      <rPr>
        <i/>
        <sz val="10"/>
        <color theme="1"/>
        <rFont val="Arial"/>
        <family val="2"/>
        <charset val="238"/>
      </rPr>
      <t xml:space="preserve">, resp. </t>
    </r>
    <r>
      <rPr>
        <b/>
        <i/>
        <sz val="10"/>
        <color theme="1"/>
        <rFont val="Arial"/>
        <family val="2"/>
        <charset val="238"/>
      </rPr>
      <t>vybraný dodavatel při zpracování návrhu Harmonogramu pro účely ověřovací fáze</t>
    </r>
    <r>
      <rPr>
        <i/>
        <sz val="10"/>
        <color theme="1"/>
        <rFont val="Arial"/>
        <family val="2"/>
        <charset val="238"/>
      </rPr>
      <t xml:space="preserve"> podle ust. 8 zadávací dokumentace (viz též list "ověřovací fáze" v Dopisu nabídky).</t>
    </r>
  </si>
  <si>
    <r>
      <t xml:space="preserve">V souladu se Metodikou QMS musí mít Objednatel možnost uplatnit ke každé fázi výstupu připomínky, a to </t>
    </r>
    <r>
      <rPr>
        <b/>
        <i/>
        <sz val="10"/>
        <color theme="1"/>
        <rFont val="Arial"/>
        <family val="2"/>
        <charset val="238"/>
      </rPr>
      <t>do 14 dnů od předání</t>
    </r>
    <r>
      <rPr>
        <i/>
        <sz val="10"/>
        <color theme="1"/>
        <rFont val="Arial"/>
        <family val="2"/>
        <charset val="238"/>
      </rPr>
      <t xml:space="preserve"> (to platí i v případě výstupu, který není Projektovou dokumentací).</t>
    </r>
  </si>
  <si>
    <t>předpokládané datum dne zahájení fáze = Datum zahájení;
předpokládané datum dne dokončení fáze = předpokládané datum splnění posledního milníku fáze + 14 dnů</t>
  </si>
  <si>
    <t>předpokládané datum dne zahájení fáze = datum dokončení předchozí fáze + 1 den;
předpokládané datum dne dokončení fáze = předpokládané datum splnění posledního milníku fáze + 14 dnů</t>
  </si>
  <si>
    <t>Předpokládané datum je vypočteno jako předpokládané datum splnění předchozího milníku + 21 dnů.</t>
  </si>
  <si>
    <t>PŘÍLOHA 4 | HARMONOGRAM (PODKLAD HARMONOGRAMU)</t>
  </si>
  <si>
    <t>výsledek geodetického zaměření</t>
  </si>
  <si>
    <t>výsledek měření hluku (hluková studie)</t>
  </si>
  <si>
    <t>2.4.1</t>
  </si>
  <si>
    <t>2.4.2</t>
  </si>
  <si>
    <t>podle Oznámení Objednatele</t>
  </si>
  <si>
    <t>Předpokládané datum je vypočteno jako předpokládané datum splnění předchozího milníku + 70 dnů.</t>
  </si>
  <si>
    <t>3.4.1</t>
  </si>
  <si>
    <t>3.4.2</t>
  </si>
  <si>
    <t>Tyto zkratky musí být vykládány v souladu s Metodikou QMS (v případě výstupu, který není Projektovou dokumentací, se Metodika QMS použije přiměřeně) a v případě Digitálního modelu stavby (DiMS) v souladu s BIM protokolem.</t>
  </si>
  <si>
    <t>Napojení silnice II/312 na D35 MÚK Vysoké Mýto – západ</t>
  </si>
  <si>
    <t>2 [DUR]</t>
  </si>
  <si>
    <t>3 [DSP]</t>
  </si>
  <si>
    <t>1.6.1</t>
  </si>
  <si>
    <t>1.6.2</t>
  </si>
  <si>
    <t>výsledek předběžného geotechnického průzkumu</t>
  </si>
  <si>
    <t>výsledek pedologického průzkumu</t>
  </si>
  <si>
    <t>výsledek dendrologického průzkumu</t>
  </si>
  <si>
    <t>výsledek měření exhalací (exhalační studie)</t>
  </si>
  <si>
    <t>2.5.1</t>
  </si>
  <si>
    <t>2.5.2</t>
  </si>
  <si>
    <t>2.6.1</t>
  </si>
  <si>
    <t>2.6.2</t>
  </si>
  <si>
    <t>2.7.1</t>
  </si>
  <si>
    <t>2.7.2</t>
  </si>
  <si>
    <t>2.8.1</t>
  </si>
  <si>
    <t>2.8.2</t>
  </si>
  <si>
    <t>DUR</t>
  </si>
  <si>
    <t>DSP</t>
  </si>
  <si>
    <t>DVZ-DB</t>
  </si>
  <si>
    <t>DVZ-DBB</t>
  </si>
  <si>
    <t>4A.1.1</t>
  </si>
  <si>
    <t>4A.1.2</t>
  </si>
  <si>
    <t>4A.1.3</t>
  </si>
  <si>
    <t>4A.3.1</t>
  </si>
  <si>
    <t>4A.3.2</t>
  </si>
  <si>
    <t>4A.4.1</t>
  </si>
  <si>
    <t>4A.4.2</t>
  </si>
  <si>
    <t>4B.1.1</t>
  </si>
  <si>
    <t>4B.1.2</t>
  </si>
  <si>
    <t>4B.1.3</t>
  </si>
  <si>
    <t>4B.4.1</t>
  </si>
  <si>
    <t>4B.4.2</t>
  </si>
  <si>
    <t>4B.3.1</t>
  </si>
  <si>
    <t>4B.3.2</t>
  </si>
  <si>
    <r>
      <t xml:space="preserve">předpokládané datum dne zahájení fáze = </t>
    </r>
    <r>
      <rPr>
        <b/>
        <i/>
        <sz val="9"/>
        <color theme="1"/>
        <rFont val="Arial"/>
        <family val="2"/>
        <charset val="238"/>
      </rPr>
      <t>datum dokončení fáze DSP</t>
    </r>
    <r>
      <rPr>
        <i/>
        <sz val="9"/>
        <color theme="1"/>
        <rFont val="Arial"/>
        <family val="2"/>
        <charset val="238"/>
      </rPr>
      <t xml:space="preserve"> + 1 den;
předpokládané datum dne dokončení fáze = předpokládané datum splnění posledního milníku fáze + 14 dnů;</t>
    </r>
  </si>
  <si>
    <r>
      <t xml:space="preserve">předpokládané datum dne zahájení fáze = </t>
    </r>
    <r>
      <rPr>
        <b/>
        <i/>
        <sz val="9"/>
        <color theme="1"/>
        <rFont val="Arial"/>
        <family val="2"/>
        <charset val="238"/>
      </rPr>
      <t xml:space="preserve">datum dokončení fáze DUR </t>
    </r>
    <r>
      <rPr>
        <i/>
        <sz val="9"/>
        <color theme="1"/>
        <rFont val="Arial"/>
        <family val="2"/>
        <charset val="238"/>
      </rPr>
      <t>+ 1 den;
předpokládané datum dne dokončení fáze = předpokládané datum splnění posledního milníku fáze + 14 dnů;</t>
    </r>
  </si>
  <si>
    <t>1.5 (DUR M010)</t>
  </si>
  <si>
    <t>Postup Metodou Design-Bid-Build</t>
  </si>
  <si>
    <t>Etapa č. 1 - úsek km 0,00 – 2,840</t>
  </si>
  <si>
    <t>Etapa č. 2 - úsek km 2,840 – 4,350</t>
  </si>
  <si>
    <t>4A [DVZ-DBB]</t>
  </si>
  <si>
    <t>4A.2.1 (DVZ-DBB M050)</t>
  </si>
  <si>
    <t>4A.2.2 (DVZ-DBB M090)</t>
  </si>
  <si>
    <t>4A.2.3 (DVZ-DBB M100)</t>
  </si>
  <si>
    <t>4A.3.3</t>
  </si>
  <si>
    <t>4A.5.1</t>
  </si>
  <si>
    <t>4A.5.2</t>
  </si>
  <si>
    <t>4A.5.3</t>
  </si>
  <si>
    <t>4B [DVZ-DB]</t>
  </si>
  <si>
    <t>4B.2.1 (DVZ-DB M050)</t>
  </si>
  <si>
    <t>4B2.2 (DVZ-DB M090)</t>
  </si>
  <si>
    <t>4B.2.3 (DVZ-DB M100)</t>
  </si>
  <si>
    <t>4B.4.3</t>
  </si>
  <si>
    <t>Postup Metodou Design-Build</t>
  </si>
  <si>
    <t>Etapa č. 3 - úsek km 4,350 – 12,905</t>
  </si>
  <si>
    <t>2.10.1</t>
  </si>
  <si>
    <t>2.10.2</t>
  </si>
  <si>
    <t>výsledek biologického průzkumu včetně migračních tras živočichů v území (migrační studie)</t>
  </si>
  <si>
    <t>výsledek archeologického průzkumu</t>
  </si>
  <si>
    <t>2.9.1</t>
  </si>
  <si>
    <t>2.9.2</t>
  </si>
  <si>
    <t>2.9.3</t>
  </si>
  <si>
    <t>2.9.4</t>
  </si>
  <si>
    <t>2.12.1</t>
  </si>
  <si>
    <t>2.12.2</t>
  </si>
  <si>
    <t>aktualizovaný dopravní model</t>
  </si>
  <si>
    <t>podklady potřebné pro majetkoprávní vypořádání</t>
  </si>
  <si>
    <t>2.11.1 (DUR M050)</t>
  </si>
  <si>
    <t>2.11.2 (DUR M090)</t>
  </si>
  <si>
    <t>2.11.3 (DUR M100)</t>
  </si>
  <si>
    <t>2.13.1</t>
  </si>
  <si>
    <t>2.13.2</t>
  </si>
  <si>
    <t>2.14.1</t>
  </si>
  <si>
    <t>2.14.2</t>
  </si>
  <si>
    <t>2.14.3</t>
  </si>
  <si>
    <t>3.2.1</t>
  </si>
  <si>
    <t>3.2.2</t>
  </si>
  <si>
    <t>3.3.1 (DSP M050)</t>
  </si>
  <si>
    <t>3.3.2 (DSP M090)</t>
  </si>
  <si>
    <t>3.3.3 (DSP M100)</t>
  </si>
  <si>
    <t>3.5.1</t>
  </si>
  <si>
    <t>3.5.2</t>
  </si>
  <si>
    <t>3.6.1</t>
  </si>
  <si>
    <t>3.6.2</t>
  </si>
  <si>
    <t>3.6.3</t>
  </si>
  <si>
    <t>verze ke dni 26.6.2023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</si>
</sst>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8"/>
      <color rgb="FFC2616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C35A5A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rgb="FFF3F3F3"/>
      <name val="Arial"/>
      <family val="2"/>
      <charset val="238"/>
    </font>
    <font>
      <b/>
      <i/>
      <sz val="9"/>
      <color rgb="FFC2616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C2616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261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 style="medium">
        <color rgb="FFC26161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 style="medium">
        <color rgb="FFC26161"/>
      </top>
      <bottom/>
      <diagonal/>
    </border>
    <border>
      <left/>
      <right style="dotted">
        <color theme="1" tint="0.34998626667073579"/>
      </right>
      <top/>
      <bottom style="medium">
        <color rgb="FFC26161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 style="medium">
        <color rgb="FFC26161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medium">
        <color rgb="FFC26161"/>
      </bottom>
      <diagonal/>
    </border>
    <border>
      <left style="dotted">
        <color theme="1" tint="0.34998626667073579"/>
      </left>
      <right style="dotted">
        <color theme="1" tint="0.34998626667073579"/>
      </right>
      <top style="medium">
        <color rgb="FFC26161"/>
      </top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/>
      <top/>
      <bottom/>
      <diagonal/>
    </border>
    <border>
      <left style="dotted">
        <color theme="1" tint="0.34998626667073579"/>
      </left>
      <right/>
      <top style="medium">
        <color rgb="FFC26161"/>
      </top>
      <bottom style="thin">
        <color theme="1" tint="0.34998626667073579"/>
      </bottom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/>
      <diagonal/>
    </border>
    <border>
      <left style="dotted">
        <color theme="1" tint="0.34998626667073579"/>
      </left>
      <right/>
      <top style="medium">
        <color rgb="FFC26161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 style="medium">
        <color rgb="FFC26161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/>
      <right style="dotted">
        <color theme="1" tint="0.34998626667073579"/>
      </right>
      <top style="thin">
        <color indexed="64"/>
      </top>
      <bottom style="thin">
        <color indexed="64"/>
      </bottom>
      <diagonal/>
    </border>
    <border>
      <left style="dotted">
        <color theme="1" tint="0.34998626667073579"/>
      </left>
      <right/>
      <top/>
      <bottom style="medium">
        <color rgb="FFC26161"/>
      </bottom>
      <diagonal/>
    </border>
    <border>
      <left/>
      <right style="dotted">
        <color theme="1" tint="0.34998626667073579"/>
      </right>
      <top style="medium">
        <color rgb="FFC26161"/>
      </top>
      <bottom style="thin">
        <color theme="1" tint="0.34998626667073579"/>
      </bottom>
      <diagonal/>
    </border>
    <border>
      <left/>
      <right style="dotted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tted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 style="dotted">
        <color theme="1" tint="0.34998626667073579"/>
      </left>
      <right/>
      <top style="thin">
        <color indexed="64"/>
      </top>
      <bottom style="thin">
        <color theme="1" tint="0.34998626667073579"/>
      </bottom>
      <diagonal/>
    </border>
    <border>
      <left/>
      <right style="dotted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/>
      <diagonal/>
    </border>
    <border>
      <left/>
      <right style="dotted">
        <color theme="1" tint="0.34998626667073579"/>
      </right>
      <top style="thin">
        <color theme="1" tint="0.34998626667073579"/>
      </top>
      <bottom/>
      <diagonal/>
    </border>
    <border>
      <left style="dotted">
        <color theme="1" tint="0.34998626667073579"/>
      </left>
      <right/>
      <top/>
      <bottom style="thin">
        <color theme="1" tint="0.34998626667073579"/>
      </bottom>
      <diagonal/>
    </border>
    <border>
      <left/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/>
      <top style="medium">
        <color rgb="FFC26161"/>
      </top>
      <bottom/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/>
      <diagonal/>
    </border>
    <border>
      <left/>
      <right/>
      <top/>
      <bottom style="medium">
        <color rgb="FFC26161"/>
      </bottom>
      <diagonal/>
    </border>
    <border>
      <left/>
      <right/>
      <top style="medium">
        <color rgb="FFC26161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medium">
        <color rgb="FFC26161"/>
      </top>
      <bottom/>
      <diagonal/>
    </border>
    <border>
      <left/>
      <right/>
      <top style="medium">
        <color rgb="FFC26161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indexed="64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1" tint="0.34998626667073579"/>
      </right>
      <top style="medium">
        <color rgb="FFC26161"/>
      </top>
      <bottom style="medium">
        <color rgb="FFC26161"/>
      </bottom>
      <diagonal/>
    </border>
    <border>
      <left/>
      <right style="dotted">
        <color theme="1" tint="0.34998626667073579"/>
      </right>
      <top style="medium">
        <color rgb="FFC26161"/>
      </top>
      <bottom style="medium">
        <color rgb="FFC2616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60">
    <xf numFmtId="0" fontId="0" fillId="0" borderId="0" xfId="0"/>
    <xf numFmtId="0" fontId="4" fillId="0" borderId="0" xfId="0" applyFont="1"/>
    <xf numFmtId="0" fontId="7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14" fontId="8" fillId="2" borderId="14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4" fontId="9" fillId="0" borderId="15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6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4" fontId="9" fillId="0" borderId="20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4" fontId="9" fillId="0" borderId="23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4" fontId="9" fillId="0" borderId="2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10" fillId="0" borderId="15" xfId="0" applyNumberFormat="1" applyFont="1" applyBorder="1" applyAlignment="1">
      <alignment horizontal="left" vertical="center" wrapText="1"/>
    </xf>
    <xf numFmtId="14" fontId="10" fillId="0" borderId="16" xfId="0" applyNumberFormat="1" applyFont="1" applyBorder="1" applyAlignment="1">
      <alignment horizontal="left" vertical="center" wrapText="1"/>
    </xf>
    <xf numFmtId="14" fontId="10" fillId="0" borderId="17" xfId="0" applyNumberFormat="1" applyFont="1" applyBorder="1" applyAlignment="1">
      <alignment horizontal="left" vertical="center" wrapText="1"/>
    </xf>
    <xf numFmtId="14" fontId="10" fillId="0" borderId="18" xfId="0" applyNumberFormat="1" applyFont="1" applyBorder="1" applyAlignment="1">
      <alignment horizontal="left" vertical="center" wrapText="1"/>
    </xf>
    <xf numFmtId="14" fontId="10" fillId="0" borderId="19" xfId="0" applyNumberFormat="1" applyFont="1" applyBorder="1" applyAlignment="1">
      <alignment horizontal="left" vertical="center" wrapText="1"/>
    </xf>
    <xf numFmtId="14" fontId="10" fillId="0" borderId="20" xfId="0" applyNumberFormat="1" applyFont="1" applyBorder="1" applyAlignment="1">
      <alignment horizontal="left" vertical="center" wrapText="1"/>
    </xf>
    <xf numFmtId="14" fontId="10" fillId="0" borderId="23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9" borderId="12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4" fontId="10" fillId="0" borderId="24" xfId="0" applyNumberFormat="1" applyFont="1" applyBorder="1" applyAlignment="1">
      <alignment horizontal="left" vertical="center" wrapText="1"/>
    </xf>
    <xf numFmtId="14" fontId="9" fillId="0" borderId="27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6" fillId="0" borderId="0" xfId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17" fillId="4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7" fillId="7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9" fillId="0" borderId="0" xfId="2" applyAlignment="1">
      <alignment vertical="center"/>
    </xf>
    <xf numFmtId="0" fontId="19" fillId="0" borderId="0" xfId="2" applyAlignment="1">
      <alignment horizontal="left" vertical="center"/>
    </xf>
    <xf numFmtId="0" fontId="18" fillId="0" borderId="0" xfId="3" applyAlignment="1">
      <alignment vertical="center"/>
    </xf>
    <xf numFmtId="0" fontId="18" fillId="0" borderId="0" xfId="3" applyFill="1" applyAlignment="1">
      <alignment vertical="center"/>
    </xf>
    <xf numFmtId="0" fontId="18" fillId="0" borderId="0" xfId="3" applyAlignment="1">
      <alignment horizontal="left" vertical="center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14" fontId="9" fillId="1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4" fontId="9" fillId="0" borderId="6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4" fontId="10" fillId="0" borderId="22" xfId="0" applyNumberFormat="1" applyFont="1" applyBorder="1" applyAlignment="1">
      <alignment horizontal="left" vertical="center" wrapText="1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0" borderId="56" xfId="0" applyFont="1" applyBorder="1" applyAlignment="1">
      <alignment horizontal="center" vertical="center" wrapText="1"/>
    </xf>
    <xf numFmtId="14" fontId="9" fillId="0" borderId="57" xfId="0" applyNumberFormat="1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14" fontId="10" fillId="0" borderId="33" xfId="0" applyNumberFormat="1" applyFont="1" applyBorder="1" applyAlignment="1">
      <alignment horizontal="left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2" fillId="8" borderId="59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left" vertical="center"/>
    </xf>
    <xf numFmtId="0" fontId="9" fillId="0" borderId="36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12" fillId="8" borderId="29" xfId="0" applyFont="1" applyFill="1" applyBorder="1" applyAlignment="1">
      <alignment horizontal="center" vertical="center" wrapText="1"/>
    </xf>
    <xf numFmtId="0" fontId="12" fillId="8" borderId="46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24" xfId="0" applyFont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5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14" fontId="10" fillId="0" borderId="19" xfId="0" applyNumberFormat="1" applyFont="1" applyBorder="1" applyAlignment="1">
      <alignment horizontal="left" vertical="center" wrapText="1"/>
    </xf>
    <xf numFmtId="14" fontId="10" fillId="0" borderId="55" xfId="0" applyNumberFormat="1" applyFont="1" applyBorder="1" applyAlignment="1">
      <alignment horizontal="left" vertical="center" wrapText="1"/>
    </xf>
    <xf numFmtId="14" fontId="10" fillId="0" borderId="20" xfId="0" applyNumberFormat="1" applyFont="1" applyBorder="1" applyAlignment="1">
      <alignment horizontal="left" vertical="center" wrapText="1"/>
    </xf>
    <xf numFmtId="14" fontId="10" fillId="0" borderId="41" xfId="0" applyNumberFormat="1" applyFont="1" applyBorder="1" applyAlignment="1">
      <alignment horizontal="left" vertical="center" wrapText="1"/>
    </xf>
    <xf numFmtId="14" fontId="10" fillId="0" borderId="18" xfId="0" applyNumberFormat="1" applyFont="1" applyBorder="1" applyAlignment="1">
      <alignment horizontal="left" vertical="center" wrapText="1"/>
    </xf>
    <xf numFmtId="14" fontId="10" fillId="0" borderId="42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</cellXfs>
  <cellStyles count="4">
    <cellStyle name="Min. výška 15" xfId="3" xr:uid="{40C25B4A-299B-4EF0-B38F-A0EF65BAE38F}"/>
    <cellStyle name="Min. výška 30" xfId="2" xr:uid="{416B36B4-DF22-4E9F-92D9-4C50C982E741}"/>
    <cellStyle name="Název" xfId="1" builtinId="15"/>
    <cellStyle name="Normální" xfId="0" builtinId="0"/>
  </cellStyles>
  <dxfs count="86"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3F3F3"/>
      <color rgb="FFC26161"/>
      <color rgb="FFFFCC00"/>
      <color rgb="FFFF9900"/>
      <color rgb="FF669900"/>
      <color rgb="FF61953D"/>
      <color rgb="FFDB6413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C47C-0306-4F39-BA32-CB0CEC43A382}">
  <sheetPr>
    <pageSetUpPr fitToPage="1"/>
  </sheetPr>
  <dimension ref="A1:N125"/>
  <sheetViews>
    <sheetView showGridLines="0" tabSelected="1" zoomScale="70" zoomScaleNormal="70" workbookViewId="0">
      <selection activeCell="C88" sqref="C88:F88"/>
    </sheetView>
  </sheetViews>
  <sheetFormatPr defaultColWidth="9.140625" defaultRowHeight="12.75" x14ac:dyDescent="0.25"/>
  <cols>
    <col min="1" max="2" width="15.7109375" style="70" customWidth="1"/>
    <col min="3" max="3" width="15.7109375" style="2" customWidth="1"/>
    <col min="4" max="4" width="15.85546875" style="2" customWidth="1"/>
    <col min="5" max="5" width="15.7109375" style="2" customWidth="1"/>
    <col min="6" max="6" width="45.7109375" style="2" customWidth="1"/>
    <col min="7" max="9" width="15.7109375" style="71" customWidth="1"/>
    <col min="10" max="10" width="10.7109375" style="71" customWidth="1"/>
    <col min="11" max="12" width="15.7109375" style="71" customWidth="1"/>
    <col min="13" max="13" width="60.7109375" style="71" customWidth="1"/>
    <col min="14" max="16384" width="9.140625" style="72"/>
  </cols>
  <sheetData>
    <row r="1" spans="1:14" ht="45" customHeight="1" x14ac:dyDescent="0.25">
      <c r="A1" s="63" t="s">
        <v>74</v>
      </c>
      <c r="C1" s="70"/>
      <c r="D1" s="70"/>
      <c r="E1" s="70"/>
      <c r="F1" s="70"/>
      <c r="N1" s="82"/>
    </row>
    <row r="2" spans="1:14" ht="20.100000000000001" customHeight="1" x14ac:dyDescent="0.25">
      <c r="A2" s="97" t="s">
        <v>84</v>
      </c>
      <c r="C2" s="70"/>
      <c r="D2" s="70"/>
      <c r="E2" s="70"/>
      <c r="F2" s="70"/>
      <c r="N2" s="83"/>
    </row>
    <row r="3" spans="1:14" ht="20.100000000000001" customHeight="1" x14ac:dyDescent="0.25">
      <c r="A3" s="97"/>
      <c r="C3" s="70"/>
      <c r="D3" s="70"/>
      <c r="E3" s="70"/>
      <c r="F3" s="70"/>
      <c r="N3" s="83"/>
    </row>
    <row r="4" spans="1:14" s="2" customFormat="1" ht="15.75" x14ac:dyDescent="0.25">
      <c r="A4" s="97" t="s">
        <v>123</v>
      </c>
      <c r="N4" s="84"/>
    </row>
    <row r="5" spans="1:14" s="2" customFormat="1" ht="15.75" x14ac:dyDescent="0.25">
      <c r="A5" s="97" t="s">
        <v>124</v>
      </c>
      <c r="N5" s="84"/>
    </row>
    <row r="6" spans="1:14" ht="15" x14ac:dyDescent="0.25">
      <c r="A6" s="73"/>
      <c r="C6" s="70"/>
      <c r="D6" s="70"/>
      <c r="E6" s="70"/>
      <c r="F6" s="70"/>
      <c r="N6" s="82"/>
    </row>
    <row r="7" spans="1:14" s="2" customFormat="1" ht="15" x14ac:dyDescent="0.25">
      <c r="A7" s="64" t="s">
        <v>170</v>
      </c>
      <c r="N7" s="84"/>
    </row>
    <row r="8" spans="1:14" x14ac:dyDescent="0.25">
      <c r="C8" s="70"/>
      <c r="D8" s="70"/>
      <c r="E8" s="70"/>
      <c r="F8" s="70"/>
    </row>
    <row r="9" spans="1:14" ht="15" x14ac:dyDescent="0.25">
      <c r="A9" s="73" t="s">
        <v>0</v>
      </c>
      <c r="C9" s="70"/>
      <c r="D9" s="70"/>
      <c r="E9" s="70"/>
      <c r="F9" s="70"/>
      <c r="N9" s="82"/>
    </row>
    <row r="10" spans="1:14" ht="15" x14ac:dyDescent="0.25">
      <c r="A10" s="73" t="s">
        <v>68</v>
      </c>
      <c r="C10" s="70"/>
      <c r="D10" s="70"/>
      <c r="E10" s="70"/>
      <c r="F10" s="70"/>
      <c r="N10" s="82"/>
    </row>
    <row r="11" spans="1:14" ht="15" x14ac:dyDescent="0.25">
      <c r="A11" s="73" t="s">
        <v>69</v>
      </c>
      <c r="C11" s="70"/>
      <c r="D11" s="70"/>
      <c r="E11" s="70"/>
      <c r="F11" s="70"/>
      <c r="N11" s="82"/>
    </row>
    <row r="12" spans="1:14" ht="15" x14ac:dyDescent="0.25">
      <c r="A12" s="73" t="str">
        <f>"Konzultant / vybraný dodavatel musí ve dnech doplnit lhůty pro splnění jednotlivých milníků ve sloupci ["&amp;H39&amp;"]."</f>
        <v>Konzultant / vybraný dodavatel musí ve dnech doplnit lhůty pro splnění jednotlivých milníků ve sloupci [lhůta od zahájení fáze].</v>
      </c>
      <c r="C12" s="70"/>
      <c r="D12" s="70"/>
      <c r="E12" s="70"/>
      <c r="F12" s="70"/>
      <c r="N12" s="82"/>
    </row>
    <row r="13" spans="1:14" ht="15" x14ac:dyDescent="0.25">
      <c r="A13" s="73" t="s">
        <v>39</v>
      </c>
      <c r="C13" s="70"/>
      <c r="D13" s="70"/>
      <c r="E13" s="70"/>
      <c r="F13" s="70"/>
      <c r="N13" s="82"/>
    </row>
    <row r="14" spans="1:14" ht="15" x14ac:dyDescent="0.25">
      <c r="A14" s="73" t="str">
        <f>"Závazné údaje jsou stanoveny v barevně zvýrazněných sloupcích: ["&amp;A39&amp;"], ["&amp;B39&amp;"], ["&amp;C39&amp;"], ["&amp;G39&amp;"], ["&amp;I39&amp;"] a ["&amp;J39&amp;"]."</f>
        <v>Závazné údaje jsou stanoveny v barevně zvýrazněných sloupcích: [fáze], [milník], [výstup], [obsah milníku], [max. lhůta od zahájení fáze] a [smluvní pokuta].</v>
      </c>
      <c r="C14" s="70"/>
      <c r="D14" s="70"/>
      <c r="E14" s="70"/>
      <c r="F14" s="70"/>
      <c r="N14" s="82"/>
    </row>
    <row r="15" spans="1:14" ht="15" x14ac:dyDescent="0.25">
      <c r="A15" s="73"/>
      <c r="C15" s="70"/>
      <c r="D15" s="70"/>
      <c r="E15" s="70"/>
      <c r="F15" s="70"/>
      <c r="N15" s="82"/>
    </row>
    <row r="16" spans="1:14" ht="15" x14ac:dyDescent="0.25">
      <c r="A16" s="73" t="str">
        <f>"Ve sloupci ["&amp;G39&amp;"] jsou použity následující zkrátky:"</f>
        <v>Ve sloupci [obsah milníku] jsou použity následující zkrátky:</v>
      </c>
      <c r="B16" s="74"/>
      <c r="C16" s="70"/>
      <c r="D16" s="70"/>
      <c r="E16" s="70"/>
      <c r="F16" s="70"/>
      <c r="N16" s="82"/>
    </row>
    <row r="17" spans="1:14" ht="15" x14ac:dyDescent="0.25">
      <c r="A17" s="75" t="str">
        <f>'!zdroj dat'!A2</f>
        <v>koncept</v>
      </c>
      <c r="B17" s="76" t="s">
        <v>18</v>
      </c>
      <c r="C17" s="70"/>
      <c r="D17" s="70"/>
      <c r="E17" s="70"/>
      <c r="F17" s="70"/>
      <c r="N17" s="82"/>
    </row>
    <row r="18" spans="1:14" ht="15" x14ac:dyDescent="0.25">
      <c r="A18" s="77" t="str">
        <f>'!zdroj dat'!A3</f>
        <v>rozprac. k.</v>
      </c>
      <c r="B18" s="76" t="s">
        <v>19</v>
      </c>
      <c r="C18" s="70"/>
      <c r="D18" s="70"/>
      <c r="E18" s="70"/>
      <c r="F18" s="70"/>
      <c r="N18" s="82"/>
    </row>
    <row r="19" spans="1:14" ht="15" x14ac:dyDescent="0.25">
      <c r="A19" s="78" t="str">
        <f>'!zdroj dat'!A4</f>
        <v>finální k.</v>
      </c>
      <c r="B19" s="76" t="s">
        <v>20</v>
      </c>
      <c r="C19" s="70"/>
      <c r="D19" s="70"/>
      <c r="E19" s="70"/>
      <c r="F19" s="70"/>
      <c r="N19" s="82"/>
    </row>
    <row r="20" spans="1:14" ht="15" x14ac:dyDescent="0.25">
      <c r="A20" s="79" t="str">
        <f>'!zdroj dat'!A5</f>
        <v>čistopis</v>
      </c>
      <c r="B20" s="76" t="s">
        <v>21</v>
      </c>
      <c r="C20" s="70"/>
      <c r="D20" s="70"/>
      <c r="E20" s="70"/>
      <c r="F20" s="70"/>
      <c r="N20" s="82"/>
    </row>
    <row r="21" spans="1:14" ht="15" x14ac:dyDescent="0.25">
      <c r="A21" s="73" t="s">
        <v>83</v>
      </c>
      <c r="B21" s="74"/>
      <c r="C21" s="70"/>
      <c r="D21" s="70"/>
      <c r="E21" s="70"/>
      <c r="F21" s="70"/>
      <c r="N21" s="82"/>
    </row>
    <row r="22" spans="1:14" ht="15" x14ac:dyDescent="0.25">
      <c r="A22" s="73" t="s">
        <v>70</v>
      </c>
      <c r="B22" s="74"/>
      <c r="C22" s="70"/>
      <c r="D22" s="70"/>
      <c r="E22" s="70"/>
      <c r="F22" s="70"/>
      <c r="N22" s="82"/>
    </row>
    <row r="23" spans="1:14" ht="15" x14ac:dyDescent="0.25">
      <c r="A23" s="73"/>
      <c r="B23" s="74"/>
      <c r="C23" s="70"/>
      <c r="D23" s="70"/>
      <c r="E23" s="70"/>
      <c r="F23" s="70"/>
      <c r="N23" s="82"/>
    </row>
    <row r="24" spans="1:14" ht="15" x14ac:dyDescent="0.25">
      <c r="A24" s="73" t="str">
        <f>"Ve sloupci ["&amp;I39&amp;"] je závazná nejdelší možná lhůta pro splnění milníku ode dne zahájení příslušné fáze."</f>
        <v>Ve sloupci [max. lhůta od zahájení fáze] je závazná nejdelší možná lhůta pro splnění milníku ode dne zahájení příslušné fáze.</v>
      </c>
      <c r="B24" s="74"/>
      <c r="C24" s="70"/>
      <c r="D24" s="70"/>
      <c r="E24" s="70"/>
      <c r="F24" s="70"/>
      <c r="N24" s="82"/>
    </row>
    <row r="25" spans="1:14" ht="15" x14ac:dyDescent="0.25">
      <c r="A25" s="73" t="str">
        <f>"Ve sloupci ["&amp;J39&amp;"] je uvedeno, zda je splnění milníku v max. lhůtě ode dne zahájení příslušné fáze utvrzeno smluvní pokutou, případně jakou (viz též část A Zvláštních podmínek)."</f>
        <v>Ve sloupci [smluvní pokuta] je uvedeno, zda je splnění milníku v max. lhůtě ode dne zahájení příslušné fáze utvrzeno smluvní pokutou, případně jakou (viz též část A Zvláštních podmínek).</v>
      </c>
      <c r="B25" s="74"/>
      <c r="C25" s="70"/>
      <c r="D25" s="70"/>
      <c r="E25" s="70"/>
      <c r="F25" s="70"/>
      <c r="N25" s="82"/>
    </row>
    <row r="26" spans="1:14" ht="15" x14ac:dyDescent="0.25">
      <c r="A26" s="73" t="str">
        <f>"Ve sloupci ["&amp;L39&amp;"] je předpokládaná doba dosažení milníku od Data zahájení ve dnech pro účely případné kompenzace při prodloužení doby poskytování Služeb podle Pod-článku 1.2 Přílohy 3 [Odměna a platba]."</f>
        <v>Ve sloupci [předp. doba od Data zahájení] je předpokládaná doba dosažení milníku od Data zahájení ve dnech pro účely případné kompenzace při prodloužení doby poskytování Služeb podle Pod-článku 1.2 Přílohy 3 [Odměna a platba].</v>
      </c>
      <c r="B26" s="74"/>
      <c r="C26" s="70"/>
      <c r="D26" s="70"/>
      <c r="E26" s="70"/>
      <c r="F26" s="70"/>
      <c r="N26" s="82"/>
    </row>
    <row r="27" spans="1:14" ht="15" x14ac:dyDescent="0.25">
      <c r="A27" s="73" t="str">
        <f>"Pokud je doplněno Datum zahájení (nepovinné), doplní se automaticky předpokládané dny zahájení a dny dokončení jednotlivých fází a data ve sloupci ["&amp;K39&amp;"]."</f>
        <v>Pokud je doplněno Datum zahájení (nepovinné), doplní se automaticky předpokládané dny zahájení a dny dokončení jednotlivých fází a data ve sloupci [předpokládané datum].</v>
      </c>
      <c r="B27" s="74"/>
      <c r="C27" s="70"/>
      <c r="D27" s="70"/>
      <c r="E27" s="70"/>
      <c r="F27" s="70"/>
      <c r="N27" s="82"/>
    </row>
    <row r="28" spans="1:14" ht="15" x14ac:dyDescent="0.25">
      <c r="A28" s="73" t="s">
        <v>63</v>
      </c>
      <c r="B28" s="74"/>
      <c r="C28" s="70"/>
      <c r="D28" s="70"/>
      <c r="E28" s="70"/>
      <c r="F28" s="70"/>
      <c r="N28" s="82"/>
    </row>
    <row r="29" spans="1:14" ht="15" x14ac:dyDescent="0.25">
      <c r="C29" s="70"/>
      <c r="D29" s="70"/>
      <c r="E29" s="70"/>
      <c r="F29" s="70"/>
      <c r="N29" s="82"/>
    </row>
    <row r="30" spans="1:14" s="47" customFormat="1" ht="30" x14ac:dyDescent="0.25">
      <c r="A30" s="46" t="s">
        <v>31</v>
      </c>
      <c r="B30" s="96"/>
      <c r="C30" s="59" t="str">
        <f>IF(B30="","Nepovinné. Můžete doplnit skutečné (pokud je známo), nebo předpokládané Datum zahájení ve formátu DD.MM.RRRR.","")</f>
        <v>Nepovinné. Můžete doplnit skutečné (pokud je známo), nebo předpokládané Datum zahájení ve formátu DD.MM.RRRR.</v>
      </c>
      <c r="D30" s="59"/>
      <c r="E30" s="59"/>
      <c r="F30" s="57"/>
      <c r="N30" s="81"/>
    </row>
    <row r="31" spans="1:14" ht="15" x14ac:dyDescent="0.25">
      <c r="A31" s="73"/>
      <c r="C31" s="70"/>
      <c r="D31" s="70"/>
      <c r="E31" s="70"/>
      <c r="F31" s="70"/>
      <c r="N31" s="82"/>
    </row>
    <row r="32" spans="1:14" ht="30.75" thickBot="1" x14ac:dyDescent="0.3">
      <c r="A32" s="68" t="s">
        <v>1</v>
      </c>
      <c r="B32" s="68" t="s">
        <v>66</v>
      </c>
      <c r="C32" s="68" t="s">
        <v>58</v>
      </c>
      <c r="D32" s="68" t="s">
        <v>67</v>
      </c>
      <c r="E32" s="68" t="s">
        <v>58</v>
      </c>
      <c r="F32" s="147" t="s">
        <v>34</v>
      </c>
      <c r="G32" s="148"/>
      <c r="H32" s="148"/>
      <c r="I32" s="148"/>
      <c r="J32" s="72"/>
      <c r="K32" s="72"/>
      <c r="L32" s="72"/>
      <c r="M32" s="72"/>
      <c r="N32" s="80"/>
    </row>
    <row r="33" spans="1:14" s="47" customFormat="1" ht="36" x14ac:dyDescent="0.25">
      <c r="A33" s="67" t="s">
        <v>60</v>
      </c>
      <c r="B33" s="21" t="s">
        <v>31</v>
      </c>
      <c r="C33" s="69" t="str">
        <f>IF(B30="","",B30)</f>
        <v/>
      </c>
      <c r="D33" s="98" t="s">
        <v>64</v>
      </c>
      <c r="E33" s="69" t="str">
        <f>IF(B30="","",MAX(K40:K48)+14)</f>
        <v/>
      </c>
      <c r="F33" s="149" t="s">
        <v>71</v>
      </c>
      <c r="G33" s="150"/>
      <c r="H33" s="150"/>
      <c r="I33" s="150"/>
      <c r="N33" s="81"/>
    </row>
    <row r="34" spans="1:14" s="47" customFormat="1" ht="36" x14ac:dyDescent="0.25">
      <c r="A34" s="65" t="s">
        <v>85</v>
      </c>
      <c r="B34" s="18" t="s">
        <v>79</v>
      </c>
      <c r="C34" s="56" t="str">
        <f>IF(B30="","",E33+1)</f>
        <v/>
      </c>
      <c r="D34" s="99" t="s">
        <v>64</v>
      </c>
      <c r="E34" s="56" t="str">
        <f>IF(B30="","",MAX(K65:K80)+14)</f>
        <v/>
      </c>
      <c r="F34" s="151" t="s">
        <v>72</v>
      </c>
      <c r="G34" s="152"/>
      <c r="H34" s="152"/>
      <c r="I34" s="152"/>
      <c r="N34" s="81"/>
    </row>
    <row r="35" spans="1:14" s="47" customFormat="1" ht="36" x14ac:dyDescent="0.25">
      <c r="A35" s="65" t="s">
        <v>86</v>
      </c>
      <c r="B35" s="18" t="s">
        <v>79</v>
      </c>
      <c r="C35" s="56" t="str">
        <f>IF($B$30="","",E34+1)</f>
        <v/>
      </c>
      <c r="D35" s="99" t="s">
        <v>65</v>
      </c>
      <c r="E35" s="56" t="str">
        <f>IF($B$30="","",MAX(K83:K98)+14)</f>
        <v/>
      </c>
      <c r="F35" s="151" t="s">
        <v>72</v>
      </c>
      <c r="G35" s="152"/>
      <c r="H35" s="152"/>
      <c r="I35" s="152"/>
      <c r="N35" s="81"/>
    </row>
    <row r="36" spans="1:14" s="47" customFormat="1" ht="36" x14ac:dyDescent="0.25">
      <c r="A36" s="66" t="s">
        <v>125</v>
      </c>
      <c r="B36" s="17" t="s">
        <v>79</v>
      </c>
      <c r="C36" s="109" t="str">
        <f>IF(B30="","",E35+1)</f>
        <v/>
      </c>
      <c r="D36" s="100" t="s">
        <v>64</v>
      </c>
      <c r="E36" s="109" t="str">
        <f>IF(B30="","",MAX(K99:K112)+14)</f>
        <v/>
      </c>
      <c r="F36" s="153" t="s">
        <v>119</v>
      </c>
      <c r="G36" s="154"/>
      <c r="H36" s="154"/>
      <c r="I36" s="154"/>
      <c r="N36" s="81"/>
    </row>
    <row r="37" spans="1:14" s="47" customFormat="1" ht="36" x14ac:dyDescent="0.25">
      <c r="A37" s="66" t="s">
        <v>133</v>
      </c>
      <c r="B37" s="17" t="s">
        <v>79</v>
      </c>
      <c r="C37" s="56" t="str">
        <f>IF($B$30="","",E34+1)</f>
        <v/>
      </c>
      <c r="D37" s="100" t="s">
        <v>64</v>
      </c>
      <c r="E37" s="56" t="str">
        <f>IF($B$30="","",MAX(K115:K125)+14)</f>
        <v/>
      </c>
      <c r="F37" s="153" t="s">
        <v>120</v>
      </c>
      <c r="G37" s="154"/>
      <c r="H37" s="154"/>
      <c r="I37" s="154"/>
      <c r="N37" s="81"/>
    </row>
    <row r="38" spans="1:14" s="2" customFormat="1" ht="30" x14ac:dyDescent="0.25">
      <c r="A38" s="58"/>
      <c r="N38" s="81"/>
    </row>
    <row r="39" spans="1:14" ht="30.75" thickBot="1" x14ac:dyDescent="0.3">
      <c r="A39" s="44" t="s">
        <v>1</v>
      </c>
      <c r="B39" s="45" t="s">
        <v>2</v>
      </c>
      <c r="C39" s="120" t="s">
        <v>3</v>
      </c>
      <c r="D39" s="121"/>
      <c r="E39" s="121"/>
      <c r="F39" s="122"/>
      <c r="G39" s="45" t="s">
        <v>4</v>
      </c>
      <c r="H39" s="3" t="s">
        <v>37</v>
      </c>
      <c r="I39" s="45" t="s">
        <v>38</v>
      </c>
      <c r="J39" s="45" t="s">
        <v>26</v>
      </c>
      <c r="K39" s="3" t="s">
        <v>58</v>
      </c>
      <c r="L39" s="3" t="s">
        <v>59</v>
      </c>
      <c r="M39" s="4" t="s">
        <v>34</v>
      </c>
      <c r="N39" s="80"/>
    </row>
    <row r="40" spans="1:14" ht="30" x14ac:dyDescent="0.25">
      <c r="A40" s="60" t="s">
        <v>60</v>
      </c>
      <c r="B40" s="5" t="s">
        <v>5</v>
      </c>
      <c r="C40" s="123" t="s">
        <v>62</v>
      </c>
      <c r="D40" s="124"/>
      <c r="E40" s="124"/>
      <c r="F40" s="125"/>
      <c r="G40" s="6" t="s">
        <v>33</v>
      </c>
      <c r="H40" s="85" t="s">
        <v>35</v>
      </c>
      <c r="I40" s="48">
        <f>2*7</f>
        <v>14</v>
      </c>
      <c r="J40" s="6" t="s">
        <v>55</v>
      </c>
      <c r="K40" s="7" t="str">
        <f t="shared" ref="K40:K48" si="0">IF(OR($C$33="",AND(OR(H40="[doplňte]",H40=""),I40="")),"",$C$33+MIN(H40:I40))</f>
        <v/>
      </c>
      <c r="L40" s="40" t="str">
        <f t="shared" ref="L40:L48" si="1">IF(OR($B$30="",K40=""),"",K40-$B$30)</f>
        <v/>
      </c>
      <c r="M40" s="31" t="s">
        <v>57</v>
      </c>
      <c r="N40" s="80"/>
    </row>
    <row r="41" spans="1:14" ht="30" x14ac:dyDescent="0.25">
      <c r="A41" s="61"/>
      <c r="B41" s="14" t="s">
        <v>48</v>
      </c>
      <c r="C41" s="126" t="s">
        <v>32</v>
      </c>
      <c r="D41" s="127"/>
      <c r="E41" s="127"/>
      <c r="F41" s="128"/>
      <c r="G41" s="15" t="s">
        <v>33</v>
      </c>
      <c r="H41" s="86" t="s">
        <v>35</v>
      </c>
      <c r="I41" s="49">
        <f>4*7</f>
        <v>28</v>
      </c>
      <c r="J41" s="15"/>
      <c r="K41" s="54" t="str">
        <f t="shared" si="0"/>
        <v/>
      </c>
      <c r="L41" s="41" t="str">
        <f t="shared" si="1"/>
        <v/>
      </c>
      <c r="M41" s="53"/>
      <c r="N41" s="80"/>
    </row>
    <row r="42" spans="1:14" ht="30" x14ac:dyDescent="0.25">
      <c r="A42" s="61"/>
      <c r="B42" s="14" t="s">
        <v>49</v>
      </c>
      <c r="C42" s="129" t="s">
        <v>36</v>
      </c>
      <c r="D42" s="130"/>
      <c r="E42" s="130"/>
      <c r="F42" s="131"/>
      <c r="G42" s="15" t="s">
        <v>33</v>
      </c>
      <c r="H42" s="86" t="s">
        <v>35</v>
      </c>
      <c r="I42" s="49">
        <f>4*7</f>
        <v>28</v>
      </c>
      <c r="J42" s="15"/>
      <c r="K42" s="54" t="str">
        <f t="shared" si="0"/>
        <v/>
      </c>
      <c r="L42" s="41" t="str">
        <f t="shared" si="1"/>
        <v/>
      </c>
      <c r="M42" s="53"/>
      <c r="N42" s="80"/>
    </row>
    <row r="43" spans="1:14" ht="30" x14ac:dyDescent="0.25">
      <c r="A43" s="61"/>
      <c r="B43" s="55" t="s">
        <v>50</v>
      </c>
      <c r="C43" s="132" t="s">
        <v>46</v>
      </c>
      <c r="D43" s="133"/>
      <c r="E43" s="133"/>
      <c r="F43" s="134"/>
      <c r="G43" s="15" t="s">
        <v>33</v>
      </c>
      <c r="H43" s="86" t="s">
        <v>35</v>
      </c>
      <c r="I43" s="15">
        <f>4*7</f>
        <v>28</v>
      </c>
      <c r="J43" s="15"/>
      <c r="K43" s="54" t="str">
        <f t="shared" si="0"/>
        <v/>
      </c>
      <c r="L43" s="41" t="str">
        <f t="shared" si="1"/>
        <v/>
      </c>
      <c r="M43" s="53"/>
      <c r="N43" s="80"/>
    </row>
    <row r="44" spans="1:14" ht="30" x14ac:dyDescent="0.25">
      <c r="A44" s="61"/>
      <c r="B44" s="108" t="s">
        <v>121</v>
      </c>
      <c r="C44" s="135" t="s">
        <v>47</v>
      </c>
      <c r="D44" s="136"/>
      <c r="E44" s="136"/>
      <c r="F44" s="137"/>
      <c r="G44" s="30" t="s">
        <v>33</v>
      </c>
      <c r="H44" s="87" t="s">
        <v>35</v>
      </c>
      <c r="I44" s="30">
        <f>4*7</f>
        <v>28</v>
      </c>
      <c r="J44" s="30"/>
      <c r="K44" s="105" t="str">
        <f t="shared" si="0"/>
        <v/>
      </c>
      <c r="L44" s="106" t="str">
        <f t="shared" si="1"/>
        <v/>
      </c>
      <c r="M44" s="107"/>
      <c r="N44" s="80"/>
    </row>
    <row r="45" spans="1:14" ht="30" x14ac:dyDescent="0.25">
      <c r="A45" s="61"/>
      <c r="B45" s="8" t="s">
        <v>87</v>
      </c>
      <c r="C45" s="114" t="s">
        <v>53</v>
      </c>
      <c r="D45" s="115"/>
      <c r="E45" s="115"/>
      <c r="F45" s="116"/>
      <c r="G45" s="104" t="s">
        <v>23</v>
      </c>
      <c r="H45" s="88" t="s">
        <v>35</v>
      </c>
      <c r="I45" s="104"/>
      <c r="J45" s="104"/>
      <c r="K45" s="10" t="str">
        <f t="shared" si="0"/>
        <v/>
      </c>
      <c r="L45" s="39" t="str">
        <f t="shared" si="1"/>
        <v/>
      </c>
      <c r="M45" s="32"/>
      <c r="N45" s="80"/>
    </row>
    <row r="46" spans="1:14" ht="30" x14ac:dyDescent="0.25">
      <c r="A46" s="61"/>
      <c r="B46" s="11" t="s">
        <v>88</v>
      </c>
      <c r="C46" s="117"/>
      <c r="D46" s="118"/>
      <c r="E46" s="118"/>
      <c r="F46" s="119"/>
      <c r="G46" s="12" t="s">
        <v>24</v>
      </c>
      <c r="H46" s="89" t="s">
        <v>35</v>
      </c>
      <c r="I46" s="38">
        <f>9*7</f>
        <v>63</v>
      </c>
      <c r="J46" s="12" t="s">
        <v>28</v>
      </c>
      <c r="K46" s="13" t="str">
        <f t="shared" si="0"/>
        <v/>
      </c>
      <c r="L46" s="38" t="str">
        <f t="shared" si="1"/>
        <v/>
      </c>
      <c r="M46" s="33"/>
      <c r="N46" s="80"/>
    </row>
    <row r="47" spans="1:14" ht="30" x14ac:dyDescent="0.25">
      <c r="A47" s="61"/>
      <c r="B47" s="8" t="s">
        <v>51</v>
      </c>
      <c r="C47" s="114" t="s">
        <v>54</v>
      </c>
      <c r="D47" s="115"/>
      <c r="E47" s="115"/>
      <c r="F47" s="116"/>
      <c r="G47" s="9" t="s">
        <v>23</v>
      </c>
      <c r="H47" s="90" t="s">
        <v>35</v>
      </c>
      <c r="I47" s="9"/>
      <c r="J47" s="9"/>
      <c r="K47" s="10" t="str">
        <f t="shared" si="0"/>
        <v/>
      </c>
      <c r="L47" s="39" t="str">
        <f t="shared" si="1"/>
        <v/>
      </c>
      <c r="M47" s="32"/>
      <c r="N47" s="80"/>
    </row>
    <row r="48" spans="1:14" ht="30.75" thickBot="1" x14ac:dyDescent="0.3">
      <c r="A48" s="62"/>
      <c r="B48" s="16" t="s">
        <v>52</v>
      </c>
      <c r="C48" s="138"/>
      <c r="D48" s="139"/>
      <c r="E48" s="139"/>
      <c r="F48" s="140"/>
      <c r="G48" s="17" t="s">
        <v>24</v>
      </c>
      <c r="H48" s="91" t="s">
        <v>35</v>
      </c>
      <c r="I48" s="42">
        <f>9*7</f>
        <v>63</v>
      </c>
      <c r="J48" s="18" t="s">
        <v>28</v>
      </c>
      <c r="K48" s="19" t="str">
        <f t="shared" si="0"/>
        <v/>
      </c>
      <c r="L48" s="42" t="str">
        <f t="shared" si="1"/>
        <v/>
      </c>
      <c r="M48" s="34"/>
      <c r="N48" s="80"/>
    </row>
    <row r="49" spans="1:14" ht="30" x14ac:dyDescent="0.25">
      <c r="A49" s="60" t="s">
        <v>85</v>
      </c>
      <c r="B49" s="20" t="s">
        <v>40</v>
      </c>
      <c r="C49" s="144" t="s">
        <v>75</v>
      </c>
      <c r="D49" s="145"/>
      <c r="E49" s="145"/>
      <c r="F49" s="146"/>
      <c r="G49" s="21" t="s">
        <v>23</v>
      </c>
      <c r="H49" s="92" t="s">
        <v>35</v>
      </c>
      <c r="I49" s="21"/>
      <c r="J49" s="21"/>
      <c r="K49" s="22" t="str">
        <f t="shared" ref="K49:K50" si="2">IF(OR($C$34="",AND(OR(H49="[doplňte]",H49=""),I49="")),"",$C$34+MIN(H49:I49))</f>
        <v/>
      </c>
      <c r="L49" s="43" t="str">
        <f t="shared" ref="L49:L50" si="3">IF(OR($B$30="",K49=""),"",K49-$B$30)</f>
        <v/>
      </c>
      <c r="M49" s="35"/>
      <c r="N49" s="80"/>
    </row>
    <row r="50" spans="1:14" ht="30" x14ac:dyDescent="0.25">
      <c r="A50" s="61"/>
      <c r="B50" s="11" t="s">
        <v>41</v>
      </c>
      <c r="C50" s="117"/>
      <c r="D50" s="118"/>
      <c r="E50" s="118"/>
      <c r="F50" s="119"/>
      <c r="G50" s="12" t="s">
        <v>24</v>
      </c>
      <c r="H50" s="89" t="s">
        <v>35</v>
      </c>
      <c r="I50" s="101">
        <f>16*7</f>
        <v>112</v>
      </c>
      <c r="J50" s="12" t="s">
        <v>28</v>
      </c>
      <c r="K50" s="13" t="str">
        <f t="shared" si="2"/>
        <v/>
      </c>
      <c r="L50" s="38" t="str">
        <f t="shared" si="3"/>
        <v/>
      </c>
      <c r="M50" s="33"/>
      <c r="N50" s="80"/>
    </row>
    <row r="51" spans="1:14" ht="30" x14ac:dyDescent="0.25">
      <c r="A51" s="61"/>
      <c r="B51" s="8" t="s">
        <v>42</v>
      </c>
      <c r="C51" s="114" t="s">
        <v>89</v>
      </c>
      <c r="D51" s="115"/>
      <c r="E51" s="115"/>
      <c r="F51" s="116"/>
      <c r="G51" s="9" t="s">
        <v>23</v>
      </c>
      <c r="H51" s="90" t="s">
        <v>35</v>
      </c>
      <c r="I51" s="50"/>
      <c r="J51" s="9"/>
      <c r="K51" s="10" t="str">
        <f t="shared" ref="K51:K52" si="4">IF(OR($C$34="",AND(OR(H51="[doplňte]",H51=""),I51="")),"",$C$34+MIN(H51:I51))</f>
        <v/>
      </c>
      <c r="L51" s="39" t="str">
        <f t="shared" ref="L51:L52" si="5">IF(OR($B$30="",K51=""),"",K51-$B$30)</f>
        <v/>
      </c>
      <c r="M51" s="32"/>
      <c r="N51" s="80"/>
    </row>
    <row r="52" spans="1:14" ht="30" x14ac:dyDescent="0.25">
      <c r="A52" s="61"/>
      <c r="B52" s="11" t="s">
        <v>43</v>
      </c>
      <c r="C52" s="117"/>
      <c r="D52" s="118"/>
      <c r="E52" s="118"/>
      <c r="F52" s="119"/>
      <c r="G52" s="12" t="s">
        <v>24</v>
      </c>
      <c r="H52" s="89" t="s">
        <v>35</v>
      </c>
      <c r="I52" s="101">
        <f>16*7</f>
        <v>112</v>
      </c>
      <c r="J52" s="12" t="s">
        <v>28</v>
      </c>
      <c r="K52" s="13" t="str">
        <f t="shared" si="4"/>
        <v/>
      </c>
      <c r="L52" s="38" t="str">
        <f t="shared" si="5"/>
        <v/>
      </c>
      <c r="M52" s="33"/>
      <c r="N52" s="80"/>
    </row>
    <row r="53" spans="1:14" ht="30" x14ac:dyDescent="0.25">
      <c r="A53" s="61"/>
      <c r="B53" s="8" t="s">
        <v>44</v>
      </c>
      <c r="C53" s="114" t="s">
        <v>90</v>
      </c>
      <c r="D53" s="115"/>
      <c r="E53" s="115"/>
      <c r="F53" s="116"/>
      <c r="G53" s="9" t="s">
        <v>23</v>
      </c>
      <c r="H53" s="90" t="s">
        <v>35</v>
      </c>
      <c r="I53" s="50"/>
      <c r="J53" s="9"/>
      <c r="K53" s="10" t="str">
        <f t="shared" ref="K53:K58" si="6">IF(OR($C$34="",AND(OR(H53="[doplňte]",H53=""),I53="")),"",$C$34+MIN(H53:I53))</f>
        <v/>
      </c>
      <c r="L53" s="39" t="str">
        <f>IF(OR($B$30="",K53=""),"",K53-$B$30)</f>
        <v/>
      </c>
      <c r="M53" s="32"/>
      <c r="N53" s="80"/>
    </row>
    <row r="54" spans="1:14" ht="30" x14ac:dyDescent="0.25">
      <c r="A54" s="61"/>
      <c r="B54" s="11" t="s">
        <v>45</v>
      </c>
      <c r="C54" s="117"/>
      <c r="D54" s="118"/>
      <c r="E54" s="118"/>
      <c r="F54" s="119"/>
      <c r="G54" s="12" t="s">
        <v>24</v>
      </c>
      <c r="H54" s="89" t="s">
        <v>35</v>
      </c>
      <c r="I54" s="101">
        <f>16*7</f>
        <v>112</v>
      </c>
      <c r="J54" s="12" t="s">
        <v>28</v>
      </c>
      <c r="K54" s="13" t="str">
        <f t="shared" si="6"/>
        <v/>
      </c>
      <c r="L54" s="38" t="str">
        <f>IF(OR($B$30="",K54=""),"",K54-$B$30)</f>
        <v/>
      </c>
      <c r="M54" s="33"/>
      <c r="N54" s="80"/>
    </row>
    <row r="55" spans="1:14" ht="30" x14ac:dyDescent="0.25">
      <c r="A55" s="61"/>
      <c r="B55" s="8" t="s">
        <v>77</v>
      </c>
      <c r="C55" s="114" t="s">
        <v>91</v>
      </c>
      <c r="D55" s="115"/>
      <c r="E55" s="115"/>
      <c r="F55" s="116"/>
      <c r="G55" s="9" t="s">
        <v>23</v>
      </c>
      <c r="H55" s="90" t="s">
        <v>35</v>
      </c>
      <c r="I55" s="50"/>
      <c r="J55" s="9"/>
      <c r="K55" s="10" t="str">
        <f t="shared" ref="K55:K56" si="7">IF(OR($C$34="",AND(OR(H55="[doplňte]",H55=""),I55="")),"",$C$34+MIN(H55:I55))</f>
        <v/>
      </c>
      <c r="L55" s="39" t="str">
        <f t="shared" ref="L55:L56" si="8">IF(OR($B$30="",K55=""),"",K55-$B$30)</f>
        <v/>
      </c>
      <c r="M55" s="32"/>
      <c r="N55" s="80"/>
    </row>
    <row r="56" spans="1:14" ht="30" x14ac:dyDescent="0.25">
      <c r="A56" s="61"/>
      <c r="B56" s="11" t="s">
        <v>78</v>
      </c>
      <c r="C56" s="117"/>
      <c r="D56" s="118"/>
      <c r="E56" s="118"/>
      <c r="F56" s="119"/>
      <c r="G56" s="12" t="s">
        <v>24</v>
      </c>
      <c r="H56" s="89" t="s">
        <v>35</v>
      </c>
      <c r="I56" s="101">
        <f>16*7</f>
        <v>112</v>
      </c>
      <c r="J56" s="12" t="s">
        <v>28</v>
      </c>
      <c r="K56" s="13" t="str">
        <f t="shared" si="7"/>
        <v/>
      </c>
      <c r="L56" s="38" t="str">
        <f t="shared" si="8"/>
        <v/>
      </c>
      <c r="M56" s="33"/>
      <c r="N56" s="80"/>
    </row>
    <row r="57" spans="1:14" ht="30" x14ac:dyDescent="0.25">
      <c r="A57" s="61"/>
      <c r="B57" s="8" t="s">
        <v>93</v>
      </c>
      <c r="C57" s="114" t="s">
        <v>76</v>
      </c>
      <c r="D57" s="115"/>
      <c r="E57" s="115"/>
      <c r="F57" s="116"/>
      <c r="G57" s="9" t="s">
        <v>23</v>
      </c>
      <c r="H57" s="90" t="s">
        <v>35</v>
      </c>
      <c r="I57" s="50"/>
      <c r="J57" s="9"/>
      <c r="K57" s="10" t="str">
        <f t="shared" si="6"/>
        <v/>
      </c>
      <c r="L57" s="39" t="str">
        <f>IF(OR($B$30="",K57=""),"",K57-$B$30)</f>
        <v/>
      </c>
      <c r="M57" s="32"/>
      <c r="N57" s="80"/>
    </row>
    <row r="58" spans="1:14" ht="30" x14ac:dyDescent="0.25">
      <c r="A58" s="61"/>
      <c r="B58" s="11" t="s">
        <v>94</v>
      </c>
      <c r="C58" s="117"/>
      <c r="D58" s="118"/>
      <c r="E58" s="118"/>
      <c r="F58" s="119"/>
      <c r="G58" s="12" t="s">
        <v>24</v>
      </c>
      <c r="H58" s="89" t="s">
        <v>35</v>
      </c>
      <c r="I58" s="101">
        <f>16*7</f>
        <v>112</v>
      </c>
      <c r="J58" s="12" t="s">
        <v>28</v>
      </c>
      <c r="K58" s="13" t="str">
        <f t="shared" si="6"/>
        <v/>
      </c>
      <c r="L58" s="38" t="str">
        <f>IF(OR($B$30="",K58=""),"",K58-$B$30)</f>
        <v/>
      </c>
      <c r="M58" s="33"/>
      <c r="N58" s="80"/>
    </row>
    <row r="59" spans="1:14" ht="30" x14ac:dyDescent="0.25">
      <c r="A59" s="61"/>
      <c r="B59" s="8" t="s">
        <v>95</v>
      </c>
      <c r="C59" s="114" t="s">
        <v>92</v>
      </c>
      <c r="D59" s="115"/>
      <c r="E59" s="115"/>
      <c r="F59" s="116"/>
      <c r="G59" s="9" t="s">
        <v>23</v>
      </c>
      <c r="H59" s="90" t="s">
        <v>35</v>
      </c>
      <c r="I59" s="50"/>
      <c r="J59" s="9"/>
      <c r="K59" s="10" t="str">
        <f>IF(OR($C$34="",AND(OR(H59="[doplňte]",H59=""),I59="")),"",$C$34+MIN(H59:I59))</f>
        <v/>
      </c>
      <c r="L59" s="39" t="str">
        <f>IF(OR($B$30="",K59=""),"",K59-$B$30)</f>
        <v/>
      </c>
      <c r="M59" s="32"/>
      <c r="N59" s="80"/>
    </row>
    <row r="60" spans="1:14" ht="30" x14ac:dyDescent="0.25">
      <c r="A60" s="61"/>
      <c r="B60" s="11" t="s">
        <v>96</v>
      </c>
      <c r="C60" s="117"/>
      <c r="D60" s="118"/>
      <c r="E60" s="118"/>
      <c r="F60" s="119"/>
      <c r="G60" s="12" t="s">
        <v>24</v>
      </c>
      <c r="H60" s="89" t="s">
        <v>35</v>
      </c>
      <c r="I60" s="101">
        <f>16*7</f>
        <v>112</v>
      </c>
      <c r="J60" s="12" t="s">
        <v>28</v>
      </c>
      <c r="K60" s="13" t="str">
        <f>IF(OR($C$34="",AND(OR(H60="[doplňte]",H60=""),I60="")),"",$C$34+MIN(H60:I60))</f>
        <v/>
      </c>
      <c r="L60" s="38" t="str">
        <f>IF(OR($B$30="",K60=""),"",K60-$B$30)</f>
        <v/>
      </c>
      <c r="M60" s="33"/>
      <c r="N60" s="80"/>
    </row>
    <row r="61" spans="1:14" ht="30" x14ac:dyDescent="0.25">
      <c r="A61" s="61"/>
      <c r="B61" s="155" t="s">
        <v>97</v>
      </c>
      <c r="C61" s="114" t="s">
        <v>142</v>
      </c>
      <c r="D61" s="115"/>
      <c r="E61" s="115"/>
      <c r="F61" s="116"/>
      <c r="G61" s="9" t="s">
        <v>23</v>
      </c>
      <c r="H61" s="90" t="s">
        <v>35</v>
      </c>
      <c r="I61" s="50"/>
      <c r="J61" s="9"/>
      <c r="K61" s="10" t="str">
        <f t="shared" ref="K61:K62" si="9">IF(OR($C$34="",AND(OR(H61="[doplňte]",H61=""),I61="")),"",$C$34+MIN(H61:I61))</f>
        <v/>
      </c>
      <c r="L61" s="39" t="str">
        <f t="shared" ref="L61:L62" si="10">IF(OR($B$30="",K61=""),"",K61-$B$30)</f>
        <v/>
      </c>
      <c r="M61" s="32"/>
      <c r="N61" s="80"/>
    </row>
    <row r="62" spans="1:14" ht="30" x14ac:dyDescent="0.25">
      <c r="A62" s="61"/>
      <c r="B62" s="156" t="s">
        <v>98</v>
      </c>
      <c r="C62" s="117"/>
      <c r="D62" s="118"/>
      <c r="E62" s="118"/>
      <c r="F62" s="119"/>
      <c r="G62" s="12" t="s">
        <v>24</v>
      </c>
      <c r="H62" s="89" t="s">
        <v>35</v>
      </c>
      <c r="I62" s="101">
        <f>16*7</f>
        <v>112</v>
      </c>
      <c r="J62" s="12" t="s">
        <v>28</v>
      </c>
      <c r="K62" s="13" t="str">
        <f t="shared" si="9"/>
        <v/>
      </c>
      <c r="L62" s="38" t="str">
        <f t="shared" si="10"/>
        <v/>
      </c>
      <c r="M62" s="33"/>
      <c r="N62" s="80"/>
    </row>
    <row r="63" spans="1:14" ht="30" x14ac:dyDescent="0.25">
      <c r="A63" s="61"/>
      <c r="B63" s="155" t="s">
        <v>99</v>
      </c>
      <c r="C63" s="114" t="s">
        <v>143</v>
      </c>
      <c r="D63" s="115"/>
      <c r="E63" s="115"/>
      <c r="F63" s="116"/>
      <c r="G63" s="9" t="s">
        <v>23</v>
      </c>
      <c r="H63" s="90" t="s">
        <v>35</v>
      </c>
      <c r="I63" s="50"/>
      <c r="J63" s="9"/>
      <c r="K63" s="10" t="str">
        <f t="shared" ref="K63:K64" si="11">IF(OR($C$34="",AND(OR(H63="[doplňte]",H63=""),I63="")),"",$C$34+MIN(H63:I63))</f>
        <v/>
      </c>
      <c r="L63" s="39" t="str">
        <f t="shared" ref="L63:L64" si="12">IF(OR($B$30="",K63=""),"",K63-$B$30)</f>
        <v/>
      </c>
      <c r="M63" s="32"/>
      <c r="N63" s="80"/>
    </row>
    <row r="64" spans="1:14" ht="30" x14ac:dyDescent="0.25">
      <c r="A64" s="61"/>
      <c r="B64" s="156" t="s">
        <v>100</v>
      </c>
      <c r="C64" s="117"/>
      <c r="D64" s="118"/>
      <c r="E64" s="118"/>
      <c r="F64" s="119"/>
      <c r="G64" s="12" t="s">
        <v>24</v>
      </c>
      <c r="H64" s="89" t="s">
        <v>35</v>
      </c>
      <c r="I64" s="101">
        <f>16*7</f>
        <v>112</v>
      </c>
      <c r="J64" s="12" t="s">
        <v>28</v>
      </c>
      <c r="K64" s="13" t="str">
        <f t="shared" si="11"/>
        <v/>
      </c>
      <c r="L64" s="38" t="str">
        <f t="shared" si="12"/>
        <v/>
      </c>
      <c r="M64" s="33"/>
      <c r="N64" s="80"/>
    </row>
    <row r="65" spans="1:14" ht="30" x14ac:dyDescent="0.25">
      <c r="A65" s="61"/>
      <c r="B65" s="155" t="s">
        <v>144</v>
      </c>
      <c r="C65" s="114" t="s">
        <v>101</v>
      </c>
      <c r="D65" s="115"/>
      <c r="E65" s="115"/>
      <c r="F65" s="116"/>
      <c r="G65" s="9" t="s">
        <v>22</v>
      </c>
      <c r="H65" s="90" t="s">
        <v>35</v>
      </c>
      <c r="I65" s="50"/>
      <c r="J65" s="9"/>
      <c r="K65" s="10" t="str">
        <f t="shared" ref="K65:K70" si="13">IF(OR($C$34="",AND(OR(H65="[doplňte]",H65=""),I65="")),"",$C$34+MIN(H65:I65))</f>
        <v/>
      </c>
      <c r="L65" s="39" t="str">
        <f t="shared" ref="L65:L125" si="14">IF(OR($B$30="",K65=""),"",K65-$B$30)</f>
        <v/>
      </c>
      <c r="M65" s="32"/>
      <c r="N65" s="80"/>
    </row>
    <row r="66" spans="1:14" ht="30" x14ac:dyDescent="0.25">
      <c r="A66" s="61"/>
      <c r="B66" s="157" t="s">
        <v>145</v>
      </c>
      <c r="C66" s="141"/>
      <c r="D66" s="142"/>
      <c r="E66" s="142"/>
      <c r="F66" s="143"/>
      <c r="G66" s="18" t="s">
        <v>25</v>
      </c>
      <c r="H66" s="93" t="s">
        <v>35</v>
      </c>
      <c r="I66" s="50">
        <f>16*7</f>
        <v>112</v>
      </c>
      <c r="J66" s="18" t="s">
        <v>28</v>
      </c>
      <c r="K66" s="24" t="str">
        <f t="shared" si="13"/>
        <v/>
      </c>
      <c r="L66" s="50" t="str">
        <f t="shared" si="14"/>
        <v/>
      </c>
      <c r="M66" s="36"/>
      <c r="N66" s="80"/>
    </row>
    <row r="67" spans="1:14" ht="30" x14ac:dyDescent="0.25">
      <c r="A67" s="61"/>
      <c r="B67" s="157" t="s">
        <v>146</v>
      </c>
      <c r="C67" s="141"/>
      <c r="D67" s="142"/>
      <c r="E67" s="142"/>
      <c r="F67" s="143"/>
      <c r="G67" s="18" t="s">
        <v>23</v>
      </c>
      <c r="H67" s="93" t="s">
        <v>35</v>
      </c>
      <c r="I67" s="18"/>
      <c r="J67" s="18"/>
      <c r="K67" s="24" t="str">
        <f t="shared" si="13"/>
        <v/>
      </c>
      <c r="L67" s="50" t="str">
        <f t="shared" si="14"/>
        <v/>
      </c>
      <c r="M67" s="36"/>
      <c r="N67" s="80"/>
    </row>
    <row r="68" spans="1:14" ht="30" x14ac:dyDescent="0.25">
      <c r="A68" s="61"/>
      <c r="B68" s="156" t="s">
        <v>147</v>
      </c>
      <c r="C68" s="117"/>
      <c r="D68" s="118"/>
      <c r="E68" s="118"/>
      <c r="F68" s="119"/>
      <c r="G68" s="12" t="s">
        <v>24</v>
      </c>
      <c r="H68" s="89" t="s">
        <v>35</v>
      </c>
      <c r="I68" s="101">
        <f>32*7</f>
        <v>224</v>
      </c>
      <c r="J68" s="12" t="s">
        <v>29</v>
      </c>
      <c r="K68" s="13" t="str">
        <f t="shared" si="13"/>
        <v/>
      </c>
      <c r="L68" s="38" t="str">
        <f t="shared" si="14"/>
        <v/>
      </c>
      <c r="M68" s="33"/>
      <c r="N68" s="80"/>
    </row>
    <row r="69" spans="1:14" ht="30" x14ac:dyDescent="0.25">
      <c r="A69" s="61"/>
      <c r="B69" s="155" t="s">
        <v>140</v>
      </c>
      <c r="C69" s="114" t="s">
        <v>150</v>
      </c>
      <c r="D69" s="115"/>
      <c r="E69" s="115"/>
      <c r="F69" s="116"/>
      <c r="G69" s="9" t="s">
        <v>23</v>
      </c>
      <c r="H69" s="90" t="s">
        <v>35</v>
      </c>
      <c r="I69" s="50"/>
      <c r="J69" s="9"/>
      <c r="K69" s="10" t="str">
        <f t="shared" si="13"/>
        <v/>
      </c>
      <c r="L69" s="39" t="str">
        <f t="shared" si="14"/>
        <v/>
      </c>
      <c r="M69" s="32"/>
      <c r="N69" s="80"/>
    </row>
    <row r="70" spans="1:14" ht="30" x14ac:dyDescent="0.25">
      <c r="A70" s="61"/>
      <c r="B70" s="156" t="s">
        <v>141</v>
      </c>
      <c r="C70" s="117"/>
      <c r="D70" s="118"/>
      <c r="E70" s="118"/>
      <c r="F70" s="119"/>
      <c r="G70" s="12" t="s">
        <v>24</v>
      </c>
      <c r="H70" s="89" t="s">
        <v>35</v>
      </c>
      <c r="I70" s="101">
        <f>16*7</f>
        <v>112</v>
      </c>
      <c r="J70" s="12" t="s">
        <v>28</v>
      </c>
      <c r="K70" s="13" t="str">
        <f t="shared" si="13"/>
        <v/>
      </c>
      <c r="L70" s="38" t="str">
        <f t="shared" si="14"/>
        <v/>
      </c>
      <c r="M70" s="33"/>
      <c r="N70" s="80"/>
    </row>
    <row r="71" spans="1:14" ht="30" x14ac:dyDescent="0.25">
      <c r="A71" s="61"/>
      <c r="B71" s="155" t="s">
        <v>152</v>
      </c>
      <c r="C71" s="114" t="s">
        <v>61</v>
      </c>
      <c r="D71" s="115"/>
      <c r="E71" s="115"/>
      <c r="F71" s="116"/>
      <c r="G71" s="9" t="s">
        <v>25</v>
      </c>
      <c r="H71" s="90" t="s">
        <v>35</v>
      </c>
      <c r="I71" s="39">
        <f>16*7</f>
        <v>112</v>
      </c>
      <c r="J71" s="9" t="s">
        <v>28</v>
      </c>
      <c r="K71" s="10" t="str">
        <f t="shared" ref="K71:K78" si="15">IF(OR($C$34="",AND(OR(H71="[doplňte]",H71=""),I71="")),"",$C$34+MIN(H71:I71))</f>
        <v/>
      </c>
      <c r="L71" s="39" t="str">
        <f t="shared" si="14"/>
        <v/>
      </c>
      <c r="M71" s="32"/>
      <c r="N71" s="80"/>
    </row>
    <row r="72" spans="1:14" ht="30" x14ac:dyDescent="0.25">
      <c r="A72" s="61"/>
      <c r="B72" s="157" t="s">
        <v>153</v>
      </c>
      <c r="C72" s="141"/>
      <c r="D72" s="142"/>
      <c r="E72" s="142"/>
      <c r="F72" s="143"/>
      <c r="G72" s="18" t="s">
        <v>23</v>
      </c>
      <c r="H72" s="93" t="s">
        <v>35</v>
      </c>
      <c r="I72" s="18"/>
      <c r="J72" s="18"/>
      <c r="K72" s="24" t="str">
        <f t="shared" si="15"/>
        <v/>
      </c>
      <c r="L72" s="50" t="str">
        <f t="shared" si="14"/>
        <v/>
      </c>
      <c r="M72" s="36"/>
      <c r="N72" s="80"/>
    </row>
    <row r="73" spans="1:14" ht="30" x14ac:dyDescent="0.25">
      <c r="A73" s="61"/>
      <c r="B73" s="156" t="s">
        <v>154</v>
      </c>
      <c r="C73" s="117"/>
      <c r="D73" s="118"/>
      <c r="E73" s="118"/>
      <c r="F73" s="119"/>
      <c r="G73" s="12" t="s">
        <v>24</v>
      </c>
      <c r="H73" s="89" t="s">
        <v>35</v>
      </c>
      <c r="I73" s="38">
        <f>32*7</f>
        <v>224</v>
      </c>
      <c r="J73" s="12" t="s">
        <v>28</v>
      </c>
      <c r="K73" s="13" t="str">
        <f t="shared" si="15"/>
        <v/>
      </c>
      <c r="L73" s="38" t="str">
        <f t="shared" si="14"/>
        <v/>
      </c>
      <c r="M73" s="33"/>
      <c r="N73" s="80"/>
    </row>
    <row r="74" spans="1:14" ht="30" x14ac:dyDescent="0.25">
      <c r="A74" s="61"/>
      <c r="B74" s="155" t="s">
        <v>148</v>
      </c>
      <c r="C74" s="114" t="s">
        <v>151</v>
      </c>
      <c r="D74" s="115"/>
      <c r="E74" s="115"/>
      <c r="F74" s="116"/>
      <c r="G74" s="9" t="s">
        <v>23</v>
      </c>
      <c r="H74" s="90" t="s">
        <v>35</v>
      </c>
      <c r="I74" s="50"/>
      <c r="J74" s="9"/>
      <c r="K74" s="10" t="str">
        <f t="shared" si="15"/>
        <v/>
      </c>
      <c r="L74" s="39" t="str">
        <f t="shared" si="14"/>
        <v/>
      </c>
      <c r="M74" s="32"/>
      <c r="N74" s="80"/>
    </row>
    <row r="75" spans="1:14" ht="30" x14ac:dyDescent="0.25">
      <c r="A75" s="61"/>
      <c r="B75" s="156" t="s">
        <v>149</v>
      </c>
      <c r="C75" s="117"/>
      <c r="D75" s="118"/>
      <c r="E75" s="118"/>
      <c r="F75" s="119"/>
      <c r="G75" s="12" t="s">
        <v>24</v>
      </c>
      <c r="H75" s="89" t="s">
        <v>35</v>
      </c>
      <c r="I75" s="101">
        <f>34*7</f>
        <v>238</v>
      </c>
      <c r="J75" s="12" t="s">
        <v>28</v>
      </c>
      <c r="K75" s="13" t="str">
        <f t="shared" si="15"/>
        <v/>
      </c>
      <c r="L75" s="38" t="str">
        <f t="shared" si="14"/>
        <v/>
      </c>
      <c r="M75" s="33"/>
      <c r="N75" s="80"/>
    </row>
    <row r="76" spans="1:14" ht="30" x14ac:dyDescent="0.25">
      <c r="A76" s="61"/>
      <c r="B76" s="155" t="s">
        <v>155</v>
      </c>
      <c r="C76" s="114" t="s">
        <v>11</v>
      </c>
      <c r="D76" s="115"/>
      <c r="E76" s="115"/>
      <c r="F76" s="116"/>
      <c r="G76" s="18" t="s">
        <v>23</v>
      </c>
      <c r="H76" s="93" t="s">
        <v>35</v>
      </c>
      <c r="I76" s="18"/>
      <c r="J76" s="18"/>
      <c r="K76" s="24" t="str">
        <f t="shared" si="15"/>
        <v/>
      </c>
      <c r="L76" s="50" t="str">
        <f t="shared" si="14"/>
        <v/>
      </c>
      <c r="M76" s="36"/>
      <c r="N76" s="80"/>
    </row>
    <row r="77" spans="1:14" ht="30" x14ac:dyDescent="0.25">
      <c r="A77" s="61"/>
      <c r="B77" s="158" t="s">
        <v>156</v>
      </c>
      <c r="C77" s="117"/>
      <c r="D77" s="118"/>
      <c r="E77" s="118"/>
      <c r="F77" s="119"/>
      <c r="G77" s="12" t="s">
        <v>24</v>
      </c>
      <c r="H77" s="89" t="s">
        <v>35</v>
      </c>
      <c r="I77" s="38">
        <f>34*7</f>
        <v>238</v>
      </c>
      <c r="J77" s="12" t="s">
        <v>29</v>
      </c>
      <c r="K77" s="13" t="str">
        <f t="shared" si="15"/>
        <v/>
      </c>
      <c r="L77" s="38" t="str">
        <f t="shared" si="14"/>
        <v/>
      </c>
      <c r="M77" s="33"/>
      <c r="N77" s="80"/>
    </row>
    <row r="78" spans="1:14" ht="36" x14ac:dyDescent="0.25">
      <c r="A78" s="61"/>
      <c r="B78" s="155" t="s">
        <v>157</v>
      </c>
      <c r="C78" s="114" t="s">
        <v>10</v>
      </c>
      <c r="D78" s="115"/>
      <c r="E78" s="115"/>
      <c r="F78" s="116"/>
      <c r="G78" s="9" t="s">
        <v>56</v>
      </c>
      <c r="H78" s="88" t="s">
        <v>35</v>
      </c>
      <c r="I78" s="51">
        <f>36*7</f>
        <v>252</v>
      </c>
      <c r="J78" s="25" t="s">
        <v>29</v>
      </c>
      <c r="K78" s="26" t="str">
        <f t="shared" si="15"/>
        <v/>
      </c>
      <c r="L78" s="51" t="str">
        <f t="shared" si="14"/>
        <v/>
      </c>
      <c r="M78" s="37"/>
      <c r="N78" s="80"/>
    </row>
    <row r="79" spans="1:14" ht="30" x14ac:dyDescent="0.25">
      <c r="A79" s="61"/>
      <c r="B79" s="157" t="s">
        <v>158</v>
      </c>
      <c r="C79" s="141"/>
      <c r="D79" s="142"/>
      <c r="E79" s="142"/>
      <c r="F79" s="143"/>
      <c r="G79" s="18" t="s">
        <v>30</v>
      </c>
      <c r="H79" s="94"/>
      <c r="I79" s="9"/>
      <c r="J79" s="9"/>
      <c r="K79" s="10" t="str">
        <f>IF(K78="","",K78+70)</f>
        <v/>
      </c>
      <c r="L79" s="39" t="str">
        <f t="shared" si="14"/>
        <v/>
      </c>
      <c r="M79" s="32" t="s">
        <v>80</v>
      </c>
      <c r="N79" s="80"/>
    </row>
    <row r="80" spans="1:14" ht="30.75" thickBot="1" x14ac:dyDescent="0.3">
      <c r="A80" s="62"/>
      <c r="B80" s="159" t="s">
        <v>159</v>
      </c>
      <c r="C80" s="138"/>
      <c r="D80" s="139"/>
      <c r="E80" s="139"/>
      <c r="F80" s="140"/>
      <c r="G80" s="28" t="s">
        <v>12</v>
      </c>
      <c r="H80" s="95"/>
      <c r="I80" s="28"/>
      <c r="J80" s="28"/>
      <c r="K80" s="29" t="str">
        <f>IF(K79="","",K79+21)</f>
        <v/>
      </c>
      <c r="L80" s="52" t="str">
        <f t="shared" si="14"/>
        <v/>
      </c>
      <c r="M80" s="102" t="s">
        <v>73</v>
      </c>
      <c r="N80" s="80"/>
    </row>
    <row r="81" spans="1:14" ht="30.75" thickBot="1" x14ac:dyDescent="0.3">
      <c r="A81" s="111" t="s">
        <v>122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80"/>
    </row>
    <row r="82" spans="1:14" ht="30.75" thickBot="1" x14ac:dyDescent="0.3">
      <c r="A82" s="112" t="s">
        <v>1</v>
      </c>
      <c r="B82" s="45" t="s">
        <v>2</v>
      </c>
      <c r="C82" s="120" t="s">
        <v>3</v>
      </c>
      <c r="D82" s="121"/>
      <c r="E82" s="121"/>
      <c r="F82" s="122"/>
      <c r="G82" s="45" t="s">
        <v>4</v>
      </c>
      <c r="H82" s="3" t="s">
        <v>37</v>
      </c>
      <c r="I82" s="45" t="s">
        <v>38</v>
      </c>
      <c r="J82" s="45" t="s">
        <v>26</v>
      </c>
      <c r="K82" s="3" t="s">
        <v>58</v>
      </c>
      <c r="L82" s="3" t="s">
        <v>59</v>
      </c>
      <c r="M82" s="4" t="s">
        <v>34</v>
      </c>
      <c r="N82" s="80"/>
    </row>
    <row r="83" spans="1:14" ht="30" x14ac:dyDescent="0.25">
      <c r="A83" s="60" t="s">
        <v>86</v>
      </c>
      <c r="B83" s="20" t="s">
        <v>6</v>
      </c>
      <c r="C83" s="144" t="s">
        <v>102</v>
      </c>
      <c r="D83" s="145"/>
      <c r="E83" s="145"/>
      <c r="F83" s="146"/>
      <c r="G83" s="21" t="s">
        <v>22</v>
      </c>
      <c r="H83" s="92" t="s">
        <v>35</v>
      </c>
      <c r="I83" s="21"/>
      <c r="J83" s="21"/>
      <c r="K83" s="22" t="str">
        <f t="shared" ref="K83:K91" si="16">IF(OR($C$35="",AND(OR(H83="[doplňte]",H83=""),I83="")),"",$C$35+MIN(H83:I83))</f>
        <v/>
      </c>
      <c r="L83" s="43" t="str">
        <f t="shared" si="14"/>
        <v/>
      </c>
      <c r="M83" s="35"/>
      <c r="N83" s="80"/>
    </row>
    <row r="84" spans="1:14" ht="30" x14ac:dyDescent="0.25">
      <c r="A84" s="61"/>
      <c r="B84" s="23" t="s">
        <v>7</v>
      </c>
      <c r="C84" s="141"/>
      <c r="D84" s="142"/>
      <c r="E84" s="142"/>
      <c r="F84" s="143"/>
      <c r="G84" s="18" t="s">
        <v>25</v>
      </c>
      <c r="H84" s="93" t="s">
        <v>35</v>
      </c>
      <c r="I84" s="50">
        <f>16*7</f>
        <v>112</v>
      </c>
      <c r="J84" s="18" t="s">
        <v>28</v>
      </c>
      <c r="K84" s="24" t="str">
        <f t="shared" si="16"/>
        <v/>
      </c>
      <c r="L84" s="50" t="str">
        <f t="shared" si="14"/>
        <v/>
      </c>
      <c r="M84" s="36"/>
      <c r="N84" s="80"/>
    </row>
    <row r="85" spans="1:14" ht="30" x14ac:dyDescent="0.25">
      <c r="A85" s="61"/>
      <c r="B85" s="23" t="s">
        <v>8</v>
      </c>
      <c r="C85" s="141"/>
      <c r="D85" s="142"/>
      <c r="E85" s="142"/>
      <c r="F85" s="143"/>
      <c r="G85" s="18" t="s">
        <v>23</v>
      </c>
      <c r="H85" s="93" t="s">
        <v>35</v>
      </c>
      <c r="I85" s="18"/>
      <c r="J85" s="18"/>
      <c r="K85" s="24" t="str">
        <f t="shared" si="16"/>
        <v/>
      </c>
      <c r="L85" s="50" t="str">
        <f t="shared" si="14"/>
        <v/>
      </c>
      <c r="M85" s="36"/>
      <c r="N85" s="80"/>
    </row>
    <row r="86" spans="1:14" ht="30" x14ac:dyDescent="0.25">
      <c r="A86" s="61"/>
      <c r="B86" s="11" t="s">
        <v>9</v>
      </c>
      <c r="C86" s="117"/>
      <c r="D86" s="118"/>
      <c r="E86" s="118"/>
      <c r="F86" s="119"/>
      <c r="G86" s="12" t="s">
        <v>24</v>
      </c>
      <c r="H86" s="89" t="s">
        <v>35</v>
      </c>
      <c r="I86" s="101">
        <f>32*7</f>
        <v>224</v>
      </c>
      <c r="J86" s="12" t="s">
        <v>29</v>
      </c>
      <c r="K86" s="13" t="str">
        <f t="shared" si="16"/>
        <v/>
      </c>
      <c r="L86" s="38" t="str">
        <f t="shared" si="14"/>
        <v/>
      </c>
      <c r="M86" s="33"/>
      <c r="N86" s="80"/>
    </row>
    <row r="87" spans="1:14" ht="30" x14ac:dyDescent="0.25">
      <c r="A87" s="61"/>
      <c r="B87" s="155" t="s">
        <v>160</v>
      </c>
      <c r="C87" s="114" t="s">
        <v>150</v>
      </c>
      <c r="D87" s="115"/>
      <c r="E87" s="115"/>
      <c r="F87" s="116"/>
      <c r="G87" s="9" t="s">
        <v>23</v>
      </c>
      <c r="H87" s="90" t="s">
        <v>35</v>
      </c>
      <c r="I87" s="50"/>
      <c r="J87" s="9"/>
      <c r="K87" s="10" t="str">
        <f t="shared" ref="K87:K88" si="17">IF(OR($C$34="",AND(OR(H87="[doplňte]",H87=""),I87="")),"",$C$34+MIN(H87:I87))</f>
        <v/>
      </c>
      <c r="L87" s="39" t="str">
        <f t="shared" ref="L87:L88" si="18">IF(OR($B$30="",K87=""),"",K87-$B$30)</f>
        <v/>
      </c>
      <c r="M87" s="32"/>
      <c r="N87" s="80"/>
    </row>
    <row r="88" spans="1:14" ht="30" x14ac:dyDescent="0.25">
      <c r="A88" s="61"/>
      <c r="B88" s="156" t="s">
        <v>161</v>
      </c>
      <c r="C88" s="117"/>
      <c r="D88" s="118"/>
      <c r="E88" s="118"/>
      <c r="F88" s="119"/>
      <c r="G88" s="12" t="s">
        <v>24</v>
      </c>
      <c r="H88" s="89" t="s">
        <v>35</v>
      </c>
      <c r="I88" s="101">
        <f>16*7</f>
        <v>112</v>
      </c>
      <c r="J88" s="12" t="s">
        <v>28</v>
      </c>
      <c r="K88" s="13" t="str">
        <f t="shared" si="17"/>
        <v/>
      </c>
      <c r="L88" s="38" t="str">
        <f t="shared" si="18"/>
        <v/>
      </c>
      <c r="M88" s="33"/>
      <c r="N88" s="80"/>
    </row>
    <row r="89" spans="1:14" ht="30" x14ac:dyDescent="0.25">
      <c r="A89" s="61"/>
      <c r="B89" s="155" t="s">
        <v>162</v>
      </c>
      <c r="C89" s="114" t="s">
        <v>61</v>
      </c>
      <c r="D89" s="115"/>
      <c r="E89" s="115"/>
      <c r="F89" s="116"/>
      <c r="G89" s="9" t="s">
        <v>25</v>
      </c>
      <c r="H89" s="90" t="s">
        <v>35</v>
      </c>
      <c r="I89" s="39">
        <f>16*7</f>
        <v>112</v>
      </c>
      <c r="J89" s="9" t="s">
        <v>28</v>
      </c>
      <c r="K89" s="10" t="str">
        <f t="shared" si="16"/>
        <v/>
      </c>
      <c r="L89" s="39" t="str">
        <f t="shared" si="14"/>
        <v/>
      </c>
      <c r="M89" s="32"/>
      <c r="N89" s="80"/>
    </row>
    <row r="90" spans="1:14" ht="30" x14ac:dyDescent="0.25">
      <c r="A90" s="61"/>
      <c r="B90" s="157" t="s">
        <v>163</v>
      </c>
      <c r="C90" s="141"/>
      <c r="D90" s="142"/>
      <c r="E90" s="142"/>
      <c r="F90" s="143"/>
      <c r="G90" s="18" t="s">
        <v>23</v>
      </c>
      <c r="H90" s="93" t="s">
        <v>35</v>
      </c>
      <c r="I90" s="18"/>
      <c r="J90" s="18"/>
      <c r="K90" s="24" t="str">
        <f t="shared" si="16"/>
        <v/>
      </c>
      <c r="L90" s="50" t="str">
        <f t="shared" si="14"/>
        <v/>
      </c>
      <c r="M90" s="36"/>
      <c r="N90" s="80"/>
    </row>
    <row r="91" spans="1:14" ht="30" x14ac:dyDescent="0.25">
      <c r="A91" s="61"/>
      <c r="B91" s="156" t="s">
        <v>164</v>
      </c>
      <c r="C91" s="117"/>
      <c r="D91" s="118"/>
      <c r="E91" s="118"/>
      <c r="F91" s="119"/>
      <c r="G91" s="12" t="s">
        <v>24</v>
      </c>
      <c r="H91" s="89" t="s">
        <v>35</v>
      </c>
      <c r="I91" s="38">
        <f>32*7</f>
        <v>224</v>
      </c>
      <c r="J91" s="12" t="s">
        <v>28</v>
      </c>
      <c r="K91" s="13" t="str">
        <f t="shared" si="16"/>
        <v/>
      </c>
      <c r="L91" s="38" t="str">
        <f t="shared" si="14"/>
        <v/>
      </c>
      <c r="M91" s="33"/>
      <c r="N91" s="80"/>
    </row>
    <row r="92" spans="1:14" ht="30" x14ac:dyDescent="0.25">
      <c r="A92" s="61"/>
      <c r="B92" s="155" t="s">
        <v>81</v>
      </c>
      <c r="C92" s="114" t="s">
        <v>151</v>
      </c>
      <c r="D92" s="115"/>
      <c r="E92" s="115"/>
      <c r="F92" s="116"/>
      <c r="G92" s="9" t="s">
        <v>23</v>
      </c>
      <c r="H92" s="90" t="s">
        <v>35</v>
      </c>
      <c r="I92" s="50"/>
      <c r="J92" s="9"/>
      <c r="K92" s="10" t="str">
        <f t="shared" ref="K92:K93" si="19">IF(OR($C$34="",AND(OR(H92="[doplňte]",H92=""),I92="")),"",$C$34+MIN(H92:I92))</f>
        <v/>
      </c>
      <c r="L92" s="39" t="str">
        <f t="shared" ref="L92:L93" si="20">IF(OR($B$30="",K92=""),"",K92-$B$30)</f>
        <v/>
      </c>
      <c r="M92" s="32"/>
      <c r="N92" s="80"/>
    </row>
    <row r="93" spans="1:14" ht="30" x14ac:dyDescent="0.25">
      <c r="A93" s="61"/>
      <c r="B93" s="156" t="s">
        <v>82</v>
      </c>
      <c r="C93" s="117"/>
      <c r="D93" s="118"/>
      <c r="E93" s="118"/>
      <c r="F93" s="119"/>
      <c r="G93" s="12" t="s">
        <v>24</v>
      </c>
      <c r="H93" s="89" t="s">
        <v>35</v>
      </c>
      <c r="I93" s="101">
        <f>34*7</f>
        <v>238</v>
      </c>
      <c r="J93" s="12" t="s">
        <v>28</v>
      </c>
      <c r="K93" s="13" t="str">
        <f t="shared" si="19"/>
        <v/>
      </c>
      <c r="L93" s="38" t="str">
        <f t="shared" si="20"/>
        <v/>
      </c>
      <c r="M93" s="33"/>
      <c r="N93" s="80"/>
    </row>
    <row r="94" spans="1:14" ht="30" x14ac:dyDescent="0.25">
      <c r="A94" s="61"/>
      <c r="B94" s="155" t="s">
        <v>165</v>
      </c>
      <c r="C94" s="114" t="s">
        <v>11</v>
      </c>
      <c r="D94" s="115"/>
      <c r="E94" s="115"/>
      <c r="F94" s="116"/>
      <c r="G94" s="18" t="s">
        <v>23</v>
      </c>
      <c r="H94" s="93" t="s">
        <v>35</v>
      </c>
      <c r="I94" s="18"/>
      <c r="J94" s="18"/>
      <c r="K94" s="24" t="str">
        <f t="shared" ref="K94:K96" si="21">IF(OR($C$35="",AND(OR(H94="[doplňte]",H94=""),I94="")),"",$C$35+MIN(H94:I94))</f>
        <v/>
      </c>
      <c r="L94" s="50" t="str">
        <f t="shared" si="14"/>
        <v/>
      </c>
      <c r="M94" s="36"/>
      <c r="N94" s="80"/>
    </row>
    <row r="95" spans="1:14" ht="30" x14ac:dyDescent="0.25">
      <c r="A95" s="61"/>
      <c r="B95" s="158" t="s">
        <v>166</v>
      </c>
      <c r="C95" s="117"/>
      <c r="D95" s="118"/>
      <c r="E95" s="118"/>
      <c r="F95" s="119"/>
      <c r="G95" s="12" t="s">
        <v>24</v>
      </c>
      <c r="H95" s="89" t="s">
        <v>35</v>
      </c>
      <c r="I95" s="38">
        <f>34*7</f>
        <v>238</v>
      </c>
      <c r="J95" s="12" t="s">
        <v>29</v>
      </c>
      <c r="K95" s="13" t="str">
        <f t="shared" si="21"/>
        <v/>
      </c>
      <c r="L95" s="38" t="str">
        <f t="shared" si="14"/>
        <v/>
      </c>
      <c r="M95" s="33"/>
      <c r="N95" s="80"/>
    </row>
    <row r="96" spans="1:14" ht="36" x14ac:dyDescent="0.25">
      <c r="A96" s="61"/>
      <c r="B96" s="155" t="s">
        <v>167</v>
      </c>
      <c r="C96" s="114" t="s">
        <v>10</v>
      </c>
      <c r="D96" s="115"/>
      <c r="E96" s="115"/>
      <c r="F96" s="116"/>
      <c r="G96" s="9" t="s">
        <v>56</v>
      </c>
      <c r="H96" s="88" t="s">
        <v>35</v>
      </c>
      <c r="I96" s="51">
        <f>36*7</f>
        <v>252</v>
      </c>
      <c r="J96" s="25" t="s">
        <v>29</v>
      </c>
      <c r="K96" s="26" t="str">
        <f t="shared" si="21"/>
        <v/>
      </c>
      <c r="L96" s="51" t="str">
        <f t="shared" si="14"/>
        <v/>
      </c>
      <c r="M96" s="37"/>
      <c r="N96" s="80"/>
    </row>
    <row r="97" spans="1:14" ht="30" x14ac:dyDescent="0.25">
      <c r="A97" s="61"/>
      <c r="B97" s="157" t="s">
        <v>168</v>
      </c>
      <c r="C97" s="141"/>
      <c r="D97" s="142"/>
      <c r="E97" s="142"/>
      <c r="F97" s="143"/>
      <c r="G97" s="18" t="s">
        <v>30</v>
      </c>
      <c r="H97" s="94"/>
      <c r="I97" s="9"/>
      <c r="J97" s="9"/>
      <c r="K97" s="10" t="str">
        <f>IF(K96="","",K96+70)</f>
        <v/>
      </c>
      <c r="L97" s="39" t="str">
        <f t="shared" si="14"/>
        <v/>
      </c>
      <c r="M97" s="32" t="s">
        <v>80</v>
      </c>
      <c r="N97" s="80"/>
    </row>
    <row r="98" spans="1:14" ht="30.75" thickBot="1" x14ac:dyDescent="0.3">
      <c r="A98" s="62"/>
      <c r="B98" s="27" t="s">
        <v>169</v>
      </c>
      <c r="C98" s="138"/>
      <c r="D98" s="139"/>
      <c r="E98" s="139"/>
      <c r="F98" s="140"/>
      <c r="G98" s="28" t="s">
        <v>12</v>
      </c>
      <c r="H98" s="95"/>
      <c r="I98" s="28"/>
      <c r="J98" s="28"/>
      <c r="K98" s="29" t="str">
        <f>IF(K97="","",K97+21)</f>
        <v/>
      </c>
      <c r="L98" s="52" t="str">
        <f t="shared" si="14"/>
        <v/>
      </c>
      <c r="M98" s="102" t="s">
        <v>73</v>
      </c>
      <c r="N98" s="80"/>
    </row>
    <row r="99" spans="1:14" ht="30" x14ac:dyDescent="0.25">
      <c r="A99" s="61" t="s">
        <v>125</v>
      </c>
      <c r="B99" s="8" t="s">
        <v>105</v>
      </c>
      <c r="C99" s="144" t="s">
        <v>104</v>
      </c>
      <c r="D99" s="145"/>
      <c r="E99" s="145"/>
      <c r="F99" s="146"/>
      <c r="G99" s="9" t="s">
        <v>25</v>
      </c>
      <c r="H99" s="90" t="s">
        <v>35</v>
      </c>
      <c r="I99" s="9"/>
      <c r="J99" s="9"/>
      <c r="K99" s="10" t="str">
        <f t="shared" ref="K99:K112" si="22">IF(OR($C$36="",AND(OR(H99="[doplňte]",H99=""),I99="")),"",$C$36+MIN(H99:I99))</f>
        <v/>
      </c>
      <c r="L99" s="43" t="str">
        <f t="shared" ref="L99:L112" si="23">IF(OR($B$30="",K99=""),"",K99-$B$30)</f>
        <v/>
      </c>
      <c r="M99" s="32"/>
      <c r="N99" s="80"/>
    </row>
    <row r="100" spans="1:14" ht="30" x14ac:dyDescent="0.25">
      <c r="A100" s="61"/>
      <c r="B100" s="23" t="s">
        <v>106</v>
      </c>
      <c r="C100" s="141"/>
      <c r="D100" s="142"/>
      <c r="E100" s="142"/>
      <c r="F100" s="143"/>
      <c r="G100" s="18" t="s">
        <v>23</v>
      </c>
      <c r="H100" s="93" t="s">
        <v>35</v>
      </c>
      <c r="I100" s="18"/>
      <c r="J100" s="18"/>
      <c r="K100" s="24" t="str">
        <f t="shared" si="22"/>
        <v/>
      </c>
      <c r="L100" s="50" t="str">
        <f t="shared" si="23"/>
        <v/>
      </c>
      <c r="M100" s="36"/>
      <c r="N100" s="80"/>
    </row>
    <row r="101" spans="1:14" ht="30" x14ac:dyDescent="0.25">
      <c r="A101" s="61"/>
      <c r="B101" s="11" t="s">
        <v>107</v>
      </c>
      <c r="C101" s="117"/>
      <c r="D101" s="118"/>
      <c r="E101" s="118"/>
      <c r="F101" s="119"/>
      <c r="G101" s="12" t="s">
        <v>24</v>
      </c>
      <c r="H101" s="89" t="s">
        <v>35</v>
      </c>
      <c r="I101" s="38">
        <f>26*7</f>
        <v>182</v>
      </c>
      <c r="J101" s="12" t="s">
        <v>29</v>
      </c>
      <c r="K101" s="13" t="str">
        <f t="shared" si="22"/>
        <v/>
      </c>
      <c r="L101" s="38" t="str">
        <f t="shared" si="23"/>
        <v/>
      </c>
      <c r="M101" s="33"/>
      <c r="N101" s="80"/>
    </row>
    <row r="102" spans="1:14" ht="30" x14ac:dyDescent="0.25">
      <c r="A102" s="61"/>
      <c r="B102" s="8" t="s">
        <v>126</v>
      </c>
      <c r="C102" s="114" t="s">
        <v>61</v>
      </c>
      <c r="D102" s="115"/>
      <c r="E102" s="115"/>
      <c r="F102" s="116"/>
      <c r="G102" s="9" t="s">
        <v>25</v>
      </c>
      <c r="H102" s="90" t="s">
        <v>35</v>
      </c>
      <c r="I102" s="9"/>
      <c r="J102" s="9"/>
      <c r="K102" s="10" t="str">
        <f t="shared" si="22"/>
        <v/>
      </c>
      <c r="L102" s="39" t="str">
        <f t="shared" si="23"/>
        <v/>
      </c>
      <c r="M102" s="32"/>
      <c r="N102" s="80"/>
    </row>
    <row r="103" spans="1:14" ht="30" x14ac:dyDescent="0.25">
      <c r="A103" s="61"/>
      <c r="B103" s="8" t="s">
        <v>127</v>
      </c>
      <c r="C103" s="141"/>
      <c r="D103" s="142"/>
      <c r="E103" s="142"/>
      <c r="F103" s="143"/>
      <c r="G103" s="18" t="s">
        <v>23</v>
      </c>
      <c r="H103" s="93" t="s">
        <v>35</v>
      </c>
      <c r="I103" s="18"/>
      <c r="J103" s="18"/>
      <c r="K103" s="24" t="str">
        <f t="shared" si="22"/>
        <v/>
      </c>
      <c r="L103" s="50" t="str">
        <f t="shared" si="23"/>
        <v/>
      </c>
      <c r="M103" s="36"/>
      <c r="N103" s="80"/>
    </row>
    <row r="104" spans="1:14" ht="30" x14ac:dyDescent="0.25">
      <c r="A104" s="61"/>
      <c r="B104" s="11" t="s">
        <v>128</v>
      </c>
      <c r="C104" s="117"/>
      <c r="D104" s="118"/>
      <c r="E104" s="118"/>
      <c r="F104" s="119"/>
      <c r="G104" s="12" t="s">
        <v>24</v>
      </c>
      <c r="H104" s="89" t="s">
        <v>35</v>
      </c>
      <c r="I104" s="38">
        <f>26*7</f>
        <v>182</v>
      </c>
      <c r="J104" s="12" t="s">
        <v>29</v>
      </c>
      <c r="K104" s="13" t="str">
        <f t="shared" si="22"/>
        <v/>
      </c>
      <c r="L104" s="38" t="str">
        <f t="shared" si="23"/>
        <v/>
      </c>
      <c r="M104" s="33"/>
      <c r="N104" s="80"/>
    </row>
    <row r="105" spans="1:14" ht="30" x14ac:dyDescent="0.25">
      <c r="A105" s="61"/>
      <c r="B105" s="8" t="s">
        <v>108</v>
      </c>
      <c r="C105" s="114" t="s">
        <v>13</v>
      </c>
      <c r="D105" s="115"/>
      <c r="E105" s="115"/>
      <c r="F105" s="116"/>
      <c r="G105" s="9" t="s">
        <v>25</v>
      </c>
      <c r="H105" s="90" t="s">
        <v>35</v>
      </c>
      <c r="I105" s="9"/>
      <c r="J105" s="9"/>
      <c r="K105" s="10" t="str">
        <f t="shared" si="22"/>
        <v/>
      </c>
      <c r="L105" s="39" t="str">
        <f t="shared" si="23"/>
        <v/>
      </c>
      <c r="M105" s="32"/>
      <c r="N105" s="80"/>
    </row>
    <row r="106" spans="1:14" ht="30" x14ac:dyDescent="0.25">
      <c r="A106" s="61"/>
      <c r="B106" s="23" t="s">
        <v>109</v>
      </c>
      <c r="C106" s="141"/>
      <c r="D106" s="142"/>
      <c r="E106" s="142"/>
      <c r="F106" s="143"/>
      <c r="G106" s="18" t="s">
        <v>23</v>
      </c>
      <c r="H106" s="93" t="s">
        <v>35</v>
      </c>
      <c r="I106" s="18"/>
      <c r="J106" s="18"/>
      <c r="K106" s="24" t="str">
        <f t="shared" si="22"/>
        <v/>
      </c>
      <c r="L106" s="50" t="str">
        <f t="shared" si="23"/>
        <v/>
      </c>
      <c r="M106" s="36"/>
      <c r="N106" s="80"/>
    </row>
    <row r="107" spans="1:14" ht="30" x14ac:dyDescent="0.25">
      <c r="A107" s="61"/>
      <c r="B107" s="11" t="s">
        <v>129</v>
      </c>
      <c r="C107" s="117"/>
      <c r="D107" s="118"/>
      <c r="E107" s="118"/>
      <c r="F107" s="119"/>
      <c r="G107" s="12" t="s">
        <v>24</v>
      </c>
      <c r="H107" s="89" t="s">
        <v>35</v>
      </c>
      <c r="I107" s="38">
        <f>26*7</f>
        <v>182</v>
      </c>
      <c r="J107" s="12" t="s">
        <v>29</v>
      </c>
      <c r="K107" s="13" t="str">
        <f t="shared" si="22"/>
        <v/>
      </c>
      <c r="L107" s="38" t="str">
        <f t="shared" si="23"/>
        <v/>
      </c>
      <c r="M107" s="33"/>
      <c r="N107" s="80"/>
    </row>
    <row r="108" spans="1:14" ht="30" x14ac:dyDescent="0.25">
      <c r="A108" s="61"/>
      <c r="B108" s="8" t="s">
        <v>110</v>
      </c>
      <c r="C108" s="114" t="s">
        <v>15</v>
      </c>
      <c r="D108" s="115"/>
      <c r="E108" s="115"/>
      <c r="F108" s="116"/>
      <c r="G108" s="9" t="s">
        <v>23</v>
      </c>
      <c r="H108" s="90" t="s">
        <v>35</v>
      </c>
      <c r="I108" s="9"/>
      <c r="J108" s="9"/>
      <c r="K108" s="10" t="str">
        <f t="shared" si="22"/>
        <v/>
      </c>
      <c r="L108" s="39" t="str">
        <f t="shared" si="23"/>
        <v/>
      </c>
      <c r="M108" s="32"/>
      <c r="N108" s="80"/>
    </row>
    <row r="109" spans="1:14" ht="30" x14ac:dyDescent="0.25">
      <c r="A109" s="61"/>
      <c r="B109" s="11" t="s">
        <v>111</v>
      </c>
      <c r="C109" s="117"/>
      <c r="D109" s="118"/>
      <c r="E109" s="118"/>
      <c r="F109" s="119"/>
      <c r="G109" s="12" t="s">
        <v>24</v>
      </c>
      <c r="H109" s="89" t="s">
        <v>35</v>
      </c>
      <c r="I109" s="38">
        <f>26*7</f>
        <v>182</v>
      </c>
      <c r="J109" s="12" t="s">
        <v>28</v>
      </c>
      <c r="K109" s="13" t="str">
        <f t="shared" si="22"/>
        <v/>
      </c>
      <c r="L109" s="38" t="str">
        <f t="shared" si="23"/>
        <v/>
      </c>
      <c r="M109" s="33"/>
      <c r="N109" s="80"/>
    </row>
    <row r="110" spans="1:14" ht="30" x14ac:dyDescent="0.25">
      <c r="A110" s="61"/>
      <c r="B110" s="8" t="s">
        <v>130</v>
      </c>
      <c r="C110" s="114" t="s">
        <v>14</v>
      </c>
      <c r="D110" s="115"/>
      <c r="E110" s="115"/>
      <c r="F110" s="116"/>
      <c r="G110" s="9" t="s">
        <v>25</v>
      </c>
      <c r="H110" s="90" t="s">
        <v>35</v>
      </c>
      <c r="I110" s="9"/>
      <c r="J110" s="9"/>
      <c r="K110" s="10" t="str">
        <f t="shared" si="22"/>
        <v/>
      </c>
      <c r="L110" s="39" t="str">
        <f t="shared" si="23"/>
        <v/>
      </c>
      <c r="M110" s="32"/>
      <c r="N110" s="80"/>
    </row>
    <row r="111" spans="1:14" ht="30" x14ac:dyDescent="0.25">
      <c r="A111" s="61"/>
      <c r="B111" s="8" t="s">
        <v>131</v>
      </c>
      <c r="C111" s="141"/>
      <c r="D111" s="142"/>
      <c r="E111" s="142"/>
      <c r="F111" s="143"/>
      <c r="G111" s="18" t="s">
        <v>23</v>
      </c>
      <c r="H111" s="93" t="s">
        <v>35</v>
      </c>
      <c r="I111" s="18"/>
      <c r="J111" s="18"/>
      <c r="K111" s="24" t="str">
        <f t="shared" si="22"/>
        <v/>
      </c>
      <c r="L111" s="50" t="str">
        <f t="shared" si="23"/>
        <v/>
      </c>
      <c r="M111" s="36"/>
      <c r="N111" s="80"/>
    </row>
    <row r="112" spans="1:14" ht="30.75" thickBot="1" x14ac:dyDescent="0.3">
      <c r="A112" s="61"/>
      <c r="B112" s="16" t="s">
        <v>132</v>
      </c>
      <c r="C112" s="141"/>
      <c r="D112" s="142"/>
      <c r="E112" s="142"/>
      <c r="F112" s="143"/>
      <c r="G112" s="28" t="s">
        <v>24</v>
      </c>
      <c r="H112" s="103" t="s">
        <v>35</v>
      </c>
      <c r="I112" s="52">
        <f>26*7</f>
        <v>182</v>
      </c>
      <c r="J112" s="17" t="s">
        <v>28</v>
      </c>
      <c r="K112" s="19" t="str">
        <f t="shared" si="22"/>
        <v/>
      </c>
      <c r="L112" s="42" t="str">
        <f t="shared" si="23"/>
        <v/>
      </c>
      <c r="M112" s="34"/>
      <c r="N112" s="80"/>
    </row>
    <row r="113" spans="1:14" ht="30.75" thickBot="1" x14ac:dyDescent="0.3">
      <c r="A113" s="113" t="s">
        <v>138</v>
      </c>
      <c r="B113" s="110"/>
      <c r="C113" s="110"/>
      <c r="D113" s="110"/>
      <c r="E113" s="110"/>
      <c r="F113" s="110"/>
      <c r="G113" s="68"/>
      <c r="H113" s="68"/>
      <c r="I113" s="68"/>
      <c r="J113" s="110"/>
      <c r="K113" s="110"/>
      <c r="L113" s="110"/>
      <c r="M113" s="110"/>
      <c r="N113" s="80"/>
    </row>
    <row r="114" spans="1:14" ht="30.75" thickBot="1" x14ac:dyDescent="0.3">
      <c r="A114" s="44" t="s">
        <v>1</v>
      </c>
      <c r="B114" s="45" t="s">
        <v>2</v>
      </c>
      <c r="C114" s="120" t="s">
        <v>3</v>
      </c>
      <c r="D114" s="121"/>
      <c r="E114" s="121"/>
      <c r="F114" s="122"/>
      <c r="G114" s="45" t="s">
        <v>4</v>
      </c>
      <c r="H114" s="3" t="s">
        <v>37</v>
      </c>
      <c r="I114" s="45" t="s">
        <v>38</v>
      </c>
      <c r="J114" s="45" t="s">
        <v>26</v>
      </c>
      <c r="K114" s="3" t="s">
        <v>58</v>
      </c>
      <c r="L114" s="3" t="s">
        <v>59</v>
      </c>
      <c r="M114" s="4" t="s">
        <v>34</v>
      </c>
      <c r="N114" s="80"/>
    </row>
    <row r="115" spans="1:14" ht="30" x14ac:dyDescent="0.25">
      <c r="A115" s="60" t="s">
        <v>133</v>
      </c>
      <c r="B115" s="20" t="s">
        <v>112</v>
      </c>
      <c r="C115" s="144" t="s">
        <v>103</v>
      </c>
      <c r="D115" s="145"/>
      <c r="E115" s="145"/>
      <c r="F115" s="146"/>
      <c r="G115" s="9" t="s">
        <v>25</v>
      </c>
      <c r="H115" s="92" t="s">
        <v>35</v>
      </c>
      <c r="I115" s="9">
        <f>16*7</f>
        <v>112</v>
      </c>
      <c r="J115" s="21" t="s">
        <v>28</v>
      </c>
      <c r="K115" s="98" t="str">
        <f t="shared" ref="K115:K125" si="24">IF(OR($C$37="",AND(OR(H115="[doplňte]",H115=""),I115="")),"",$C$37+MIN(H115:I115))</f>
        <v/>
      </c>
      <c r="L115" s="43" t="str">
        <f t="shared" si="14"/>
        <v/>
      </c>
      <c r="M115" s="35"/>
      <c r="N115" s="80"/>
    </row>
    <row r="116" spans="1:14" ht="30" x14ac:dyDescent="0.25">
      <c r="A116" s="61"/>
      <c r="B116" s="23" t="s">
        <v>113</v>
      </c>
      <c r="C116" s="141"/>
      <c r="D116" s="142"/>
      <c r="E116" s="142"/>
      <c r="F116" s="143"/>
      <c r="G116" s="18" t="s">
        <v>23</v>
      </c>
      <c r="H116" s="93" t="s">
        <v>35</v>
      </c>
      <c r="I116" s="18"/>
      <c r="J116" s="18"/>
      <c r="K116" s="24" t="str">
        <f t="shared" si="24"/>
        <v/>
      </c>
      <c r="L116" s="50" t="str">
        <f t="shared" si="14"/>
        <v/>
      </c>
      <c r="M116" s="36"/>
      <c r="N116" s="80"/>
    </row>
    <row r="117" spans="1:14" ht="30" x14ac:dyDescent="0.25">
      <c r="A117" s="61"/>
      <c r="B117" s="11" t="s">
        <v>114</v>
      </c>
      <c r="C117" s="117"/>
      <c r="D117" s="118"/>
      <c r="E117" s="118"/>
      <c r="F117" s="119"/>
      <c r="G117" s="12" t="s">
        <v>24</v>
      </c>
      <c r="H117" s="89" t="s">
        <v>35</v>
      </c>
      <c r="I117" s="38">
        <f>26*7</f>
        <v>182</v>
      </c>
      <c r="J117" s="12" t="s">
        <v>29</v>
      </c>
      <c r="K117" s="13" t="str">
        <f t="shared" si="24"/>
        <v/>
      </c>
      <c r="L117" s="38" t="str">
        <f t="shared" si="14"/>
        <v/>
      </c>
      <c r="M117" s="33"/>
      <c r="N117" s="80"/>
    </row>
    <row r="118" spans="1:14" ht="30" x14ac:dyDescent="0.25">
      <c r="A118" s="61"/>
      <c r="B118" s="8" t="s">
        <v>134</v>
      </c>
      <c r="C118" s="114" t="s">
        <v>61</v>
      </c>
      <c r="D118" s="115"/>
      <c r="E118" s="115"/>
      <c r="F118" s="116"/>
      <c r="G118" s="9" t="s">
        <v>25</v>
      </c>
      <c r="H118" s="90" t="s">
        <v>35</v>
      </c>
      <c r="I118" s="9">
        <f>16*7</f>
        <v>112</v>
      </c>
      <c r="J118" s="9" t="s">
        <v>28</v>
      </c>
      <c r="K118" s="10" t="str">
        <f t="shared" si="24"/>
        <v/>
      </c>
      <c r="L118" s="39" t="str">
        <f t="shared" si="14"/>
        <v/>
      </c>
      <c r="M118" s="32"/>
      <c r="N118" s="80"/>
    </row>
    <row r="119" spans="1:14" ht="30" x14ac:dyDescent="0.25">
      <c r="A119" s="61"/>
      <c r="B119" s="8" t="s">
        <v>135</v>
      </c>
      <c r="C119" s="141"/>
      <c r="D119" s="142"/>
      <c r="E119" s="142"/>
      <c r="F119" s="143"/>
      <c r="G119" s="18" t="s">
        <v>23</v>
      </c>
      <c r="H119" s="93" t="s">
        <v>35</v>
      </c>
      <c r="I119" s="18"/>
      <c r="J119" s="18"/>
      <c r="K119" s="24" t="str">
        <f t="shared" si="24"/>
        <v/>
      </c>
      <c r="L119" s="50" t="str">
        <f t="shared" si="14"/>
        <v/>
      </c>
      <c r="M119" s="36"/>
      <c r="N119" s="80"/>
    </row>
    <row r="120" spans="1:14" ht="30" x14ac:dyDescent="0.25">
      <c r="A120" s="61"/>
      <c r="B120" s="11" t="s">
        <v>136</v>
      </c>
      <c r="C120" s="117"/>
      <c r="D120" s="118"/>
      <c r="E120" s="118"/>
      <c r="F120" s="119"/>
      <c r="G120" s="12" t="s">
        <v>24</v>
      </c>
      <c r="H120" s="89" t="s">
        <v>35</v>
      </c>
      <c r="I120" s="38">
        <f>26*7</f>
        <v>182</v>
      </c>
      <c r="J120" s="12" t="s">
        <v>29</v>
      </c>
      <c r="K120" s="13" t="str">
        <f t="shared" si="24"/>
        <v/>
      </c>
      <c r="L120" s="38" t="str">
        <f t="shared" si="14"/>
        <v/>
      </c>
      <c r="M120" s="33"/>
      <c r="N120" s="80"/>
    </row>
    <row r="121" spans="1:14" ht="30" x14ac:dyDescent="0.25">
      <c r="A121" s="61"/>
      <c r="B121" s="8" t="s">
        <v>117</v>
      </c>
      <c r="C121" s="114" t="s">
        <v>15</v>
      </c>
      <c r="D121" s="115"/>
      <c r="E121" s="115"/>
      <c r="F121" s="116"/>
      <c r="G121" s="9" t="s">
        <v>23</v>
      </c>
      <c r="H121" s="90" t="s">
        <v>35</v>
      </c>
      <c r="I121" s="9"/>
      <c r="J121" s="9"/>
      <c r="K121" s="10" t="str">
        <f t="shared" si="24"/>
        <v/>
      </c>
      <c r="L121" s="39" t="str">
        <f t="shared" si="14"/>
        <v/>
      </c>
      <c r="M121" s="32"/>
      <c r="N121" s="80"/>
    </row>
    <row r="122" spans="1:14" ht="30" x14ac:dyDescent="0.25">
      <c r="A122" s="61"/>
      <c r="B122" s="11" t="s">
        <v>118</v>
      </c>
      <c r="C122" s="117"/>
      <c r="D122" s="118"/>
      <c r="E122" s="118"/>
      <c r="F122" s="119"/>
      <c r="G122" s="12" t="s">
        <v>24</v>
      </c>
      <c r="H122" s="89" t="s">
        <v>35</v>
      </c>
      <c r="I122" s="38">
        <f>26*7</f>
        <v>182</v>
      </c>
      <c r="J122" s="12" t="s">
        <v>28</v>
      </c>
      <c r="K122" s="13" t="str">
        <f t="shared" si="24"/>
        <v/>
      </c>
      <c r="L122" s="38" t="str">
        <f t="shared" si="14"/>
        <v/>
      </c>
      <c r="M122" s="33"/>
      <c r="N122" s="80"/>
    </row>
    <row r="123" spans="1:14" ht="30" x14ac:dyDescent="0.25">
      <c r="A123" s="61"/>
      <c r="B123" s="8" t="s">
        <v>115</v>
      </c>
      <c r="C123" s="114" t="s">
        <v>14</v>
      </c>
      <c r="D123" s="115"/>
      <c r="E123" s="115"/>
      <c r="F123" s="116"/>
      <c r="G123" s="9" t="s">
        <v>25</v>
      </c>
      <c r="H123" s="90" t="s">
        <v>35</v>
      </c>
      <c r="I123" s="9"/>
      <c r="J123" s="9"/>
      <c r="K123" s="10" t="str">
        <f t="shared" si="24"/>
        <v/>
      </c>
      <c r="L123" s="39" t="str">
        <f t="shared" si="14"/>
        <v/>
      </c>
      <c r="M123" s="32"/>
      <c r="N123" s="80"/>
    </row>
    <row r="124" spans="1:14" ht="30" x14ac:dyDescent="0.25">
      <c r="A124" s="61"/>
      <c r="B124" s="8" t="s">
        <v>116</v>
      </c>
      <c r="C124" s="141"/>
      <c r="D124" s="142"/>
      <c r="E124" s="142"/>
      <c r="F124" s="143"/>
      <c r="G124" s="18" t="s">
        <v>23</v>
      </c>
      <c r="H124" s="93" t="s">
        <v>35</v>
      </c>
      <c r="I124" s="18"/>
      <c r="J124" s="18"/>
      <c r="K124" s="24" t="str">
        <f t="shared" si="24"/>
        <v/>
      </c>
      <c r="L124" s="50" t="str">
        <f t="shared" si="14"/>
        <v/>
      </c>
      <c r="M124" s="36"/>
      <c r="N124" s="80"/>
    </row>
    <row r="125" spans="1:14" ht="30.75" thickBot="1" x14ac:dyDescent="0.3">
      <c r="A125" s="62"/>
      <c r="B125" s="27" t="s">
        <v>137</v>
      </c>
      <c r="C125" s="138"/>
      <c r="D125" s="139"/>
      <c r="E125" s="139"/>
      <c r="F125" s="140"/>
      <c r="G125" s="28" t="s">
        <v>24</v>
      </c>
      <c r="H125" s="103" t="s">
        <v>35</v>
      </c>
      <c r="I125" s="28">
        <f>26*7</f>
        <v>182</v>
      </c>
      <c r="J125" s="28" t="s">
        <v>28</v>
      </c>
      <c r="K125" s="29" t="str">
        <f t="shared" si="24"/>
        <v/>
      </c>
      <c r="L125" s="52" t="str">
        <f t="shared" si="14"/>
        <v/>
      </c>
      <c r="M125" s="102"/>
      <c r="N125" s="80"/>
    </row>
  </sheetData>
  <sheetProtection sheet="1" objects="1" scenarios="1"/>
  <mergeCells count="91">
    <mergeCell ref="C92:F92"/>
    <mergeCell ref="C93:F93"/>
    <mergeCell ref="C63:F63"/>
    <mergeCell ref="C64:F64"/>
    <mergeCell ref="C69:F69"/>
    <mergeCell ref="C70:F70"/>
    <mergeCell ref="C74:F74"/>
    <mergeCell ref="C125:F125"/>
    <mergeCell ref="C121:F121"/>
    <mergeCell ref="C122:F122"/>
    <mergeCell ref="C123:F123"/>
    <mergeCell ref="C124:F124"/>
    <mergeCell ref="C118:F118"/>
    <mergeCell ref="C119:F119"/>
    <mergeCell ref="C120:F120"/>
    <mergeCell ref="C79:F79"/>
    <mergeCell ref="C80:F80"/>
    <mergeCell ref="C115:F115"/>
    <mergeCell ref="C116:F116"/>
    <mergeCell ref="C117:F117"/>
    <mergeCell ref="C114:F114"/>
    <mergeCell ref="C109:F109"/>
    <mergeCell ref="C95:F95"/>
    <mergeCell ref="C86:F86"/>
    <mergeCell ref="C89:F89"/>
    <mergeCell ref="C90:F90"/>
    <mergeCell ref="C91:F91"/>
    <mergeCell ref="C94:F94"/>
    <mergeCell ref="C49:F49"/>
    <mergeCell ref="C50:F50"/>
    <mergeCell ref="F32:I32"/>
    <mergeCell ref="F33:I33"/>
    <mergeCell ref="F34:I34"/>
    <mergeCell ref="F35:I35"/>
    <mergeCell ref="F36:I36"/>
    <mergeCell ref="F37:I37"/>
    <mergeCell ref="C66:F66"/>
    <mergeCell ref="C110:F110"/>
    <mergeCell ref="C111:F111"/>
    <mergeCell ref="C112:F112"/>
    <mergeCell ref="C104:F104"/>
    <mergeCell ref="C96:F96"/>
    <mergeCell ref="C97:F97"/>
    <mergeCell ref="C98:F98"/>
    <mergeCell ref="C99:F99"/>
    <mergeCell ref="C100:F100"/>
    <mergeCell ref="C101:F101"/>
    <mergeCell ref="C102:F102"/>
    <mergeCell ref="C103:F103"/>
    <mergeCell ref="C105:F105"/>
    <mergeCell ref="C106:F106"/>
    <mergeCell ref="C75:F75"/>
    <mergeCell ref="C107:F107"/>
    <mergeCell ref="C108:F108"/>
    <mergeCell ref="C67:F67"/>
    <mergeCell ref="C68:F68"/>
    <mergeCell ref="C83:F83"/>
    <mergeCell ref="C84:F84"/>
    <mergeCell ref="C71:F71"/>
    <mergeCell ref="C72:F72"/>
    <mergeCell ref="C73:F73"/>
    <mergeCell ref="C76:F76"/>
    <mergeCell ref="C77:F77"/>
    <mergeCell ref="C78:F78"/>
    <mergeCell ref="C82:F82"/>
    <mergeCell ref="C85:F85"/>
    <mergeCell ref="C87:F87"/>
    <mergeCell ref="C88:F88"/>
    <mergeCell ref="C65:F65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59:F59"/>
    <mergeCell ref="C60:F60"/>
    <mergeCell ref="C61:F61"/>
    <mergeCell ref="C62:F62"/>
    <mergeCell ref="C57:F57"/>
    <mergeCell ref="C51:F51"/>
    <mergeCell ref="C52:F52"/>
    <mergeCell ref="C58:F58"/>
    <mergeCell ref="C55:F55"/>
    <mergeCell ref="C56:F56"/>
    <mergeCell ref="C53:F53"/>
    <mergeCell ref="C54:F54"/>
  </mergeCells>
  <phoneticPr fontId="3" type="noConversion"/>
  <dataValidations disablePrompts="1" count="1">
    <dataValidation errorStyle="information" allowBlank="1" sqref="F32 I39:J39 I83:I85 I82:J82 I115:I125 I114:J114 I40:I67 I69:I81 K39:M125 I87:I113" xr:uid="{B12C6CA4-F9D2-4036-AEFB-AFAD7AE496C5}"/>
  </dataValidations>
  <pageMargins left="0.7" right="0.7" top="0.78740157499999996" bottom="0.78740157499999996" header="0.3" footer="0.3"/>
  <pageSetup paperSize="9" scale="48" fitToHeight="0" orientation="landscape" r:id="rId1"/>
  <ignoredErrors>
    <ignoredError sqref="K94:M96 K98:M98 L9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25" operator="beginsWith" id="{156E87E2-953E-40F0-A201-12F8F1479117}">
            <xm:f>LEFT(G1,LEN('!zdroj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26" operator="beginsWith" id="{62623FB1-A806-4E21-B522-7B70796CB94F}">
            <xm:f>LEFT(G1,LEN('!zdroj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27" operator="beginsWith" id="{575BBBB5-45CB-4BE9-8CB0-F55DB0F2A948}">
            <xm:f>LEFT(G1,LEN('!zdroj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28" operator="beginsWith" id="{94524800-8241-42DF-BDA6-C300929C6898}">
            <xm:f>LEFT(G1,LEN('!zdroj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G1:G31</xm:sqref>
        </x14:conditionalFormatting>
        <x14:conditionalFormatting xmlns:xm="http://schemas.microsoft.com/office/excel/2006/main">
          <x14:cfRule type="beginsWith" priority="19" operator="beginsWith" id="{09AEC66B-7677-44F0-A6F9-EE1C6F6BEA86}">
            <xm:f>LEFT(G13,LEN('!zdroj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20" operator="beginsWith" id="{6A6297BD-3429-4BA9-88A5-4AFD549C13EC}">
            <xm:f>LEFT(G13,LEN('!zdroj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21" operator="beginsWith" id="{2B7A8577-0FA5-49B3-BE7C-250F6B111BEB}">
            <xm:f>LEFT(G13,LEN('!zdroj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22" operator="beginsWith" id="{09DF4067-F231-4F18-8A47-1CB55E35B728}">
            <xm:f>LEFT(G13,LEN('!zdroj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beginsWith" priority="31" operator="beginsWith" id="{B432AF27-33B6-42D6-AC06-6C80450CCDB8}">
            <xm:f>LEFT(G38,LEN('!zdroj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32" operator="beginsWith" id="{7FC8C081-9EFB-49B5-8246-30F1E1F5190C}">
            <xm:f>LEFT(G38,LEN('!zdroj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33" operator="beginsWith" id="{8E2D7893-8A13-4096-B7B3-1E75AD16B7B0}">
            <xm:f>LEFT(G38,LEN('!zdroj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34" operator="beginsWith" id="{20A0E982-6548-4C15-93F7-9DDC762C5351}">
            <xm:f>LEFT(G38,LEN('!zdroj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G38:G80</xm:sqref>
        </x14:conditionalFormatting>
        <x14:conditionalFormatting xmlns:xm="http://schemas.microsoft.com/office/excel/2006/main">
          <x14:cfRule type="beginsWith" priority="292" operator="beginsWith" id="{CC20249E-D354-4D56-B8A3-73577440FE5B}">
            <xm:f>LEFT(G82,LEN('!zdroj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298" operator="beginsWith" id="{2AC9EE17-53AD-4CBF-95A0-48ACD402D883}">
            <xm:f>LEFT(G82,LEN('!zdroj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299" operator="beginsWith" id="{B4148528-52E3-4F0E-A4D0-D39018628F9D}">
            <xm:f>LEFT(G82,LEN('!zdroj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300" operator="beginsWith" id="{CAF7FDB7-6DB4-4C75-BA2C-F13F0FAC2A93}">
            <xm:f>LEFT(G82,LEN('!zdroj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G82:G86 G114:G1048576 G89:G91 G94:G112</xm:sqref>
        </x14:conditionalFormatting>
        <x14:conditionalFormatting xmlns:xm="http://schemas.microsoft.com/office/excel/2006/main">
          <x14:cfRule type="beginsWith" priority="29" operator="beginsWith" id="{EE6AA4CD-8F34-4B53-BCA7-0FFE2A9FBCF5}">
            <xm:f>LEFT(J1,LEN('!zdroj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30" operator="beginsWith" id="{42AB53EB-A073-4DD0-91F3-E8AA51FC61A1}">
            <xm:f>LEFT(J1,LEN('!zdroj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J1:J80</xm:sqref>
        </x14:conditionalFormatting>
        <x14:conditionalFormatting xmlns:xm="http://schemas.microsoft.com/office/excel/2006/main">
          <x14:cfRule type="beginsWith" priority="23" operator="beginsWith" id="{4FADDB78-B19C-4029-ADCE-AA654D002ECD}">
            <xm:f>LEFT(J13,LEN('!zdroj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24" operator="beginsWith" id="{FAF6AC1F-5039-4F1E-9EEA-75793412583B}">
            <xm:f>LEFT(J13,LEN('!zdroj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beginsWith" priority="381" operator="beginsWith" id="{3C7F6D06-6A81-4BED-B9D2-D67E504BA367}">
            <xm:f>LEFT(J82,LEN('!zdroj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382" operator="beginsWith" id="{86D1794C-4298-43F2-B0AB-E5DB63DBC6A5}">
            <xm:f>LEFT(J82,LEN('!zdroj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J82:J86 J114:J1048576 J89:J91 J94:J112</xm:sqref>
        </x14:conditionalFormatting>
        <x14:conditionalFormatting xmlns:xm="http://schemas.microsoft.com/office/excel/2006/main">
          <x14:cfRule type="beginsWith" priority="9" operator="beginsWith" id="{2D83EC5D-F314-4F3A-9584-43A69785AE57}">
            <xm:f>LEFT(G87,LEN('!zdroj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10" operator="beginsWith" id="{D58DB96C-D0A5-4CDB-A990-E2A1CB72318A}">
            <xm:f>LEFT(G87,LEN('!zdroj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11" operator="beginsWith" id="{5D3C871A-6FFD-429E-AB48-CDFB93CC88D8}">
            <xm:f>LEFT(G87,LEN('!zdroj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12" operator="beginsWith" id="{0F27B5BE-365B-45EB-964D-1AB21D91B53F}">
            <xm:f>LEFT(G87,LEN('!zdroj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G87:G88</xm:sqref>
        </x14:conditionalFormatting>
        <x14:conditionalFormatting xmlns:xm="http://schemas.microsoft.com/office/excel/2006/main">
          <x14:cfRule type="beginsWith" priority="7" operator="beginsWith" id="{85559086-F798-4DAD-9599-BC95D7898D55}">
            <xm:f>LEFT(J87,LEN('!zdroj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8" operator="beginsWith" id="{5835D158-7A78-4D4B-AF05-ADB0929168EB}">
            <xm:f>LEFT(J87,LEN('!zdroj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J87:J88</xm:sqref>
        </x14:conditionalFormatting>
        <x14:conditionalFormatting xmlns:xm="http://schemas.microsoft.com/office/excel/2006/main">
          <x14:cfRule type="beginsWith" priority="3" operator="beginsWith" id="{6CFE5D4D-B17E-49AF-90FA-4AA91CEBE448}">
            <xm:f>LEFT(G92,LEN('!zdroj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4" operator="beginsWith" id="{B13267B5-4073-4773-9386-DE2A9789409A}">
            <xm:f>LEFT(G92,LEN('!zdroj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5" operator="beginsWith" id="{79479AC2-B295-432A-BC0D-FB070F261C3F}">
            <xm:f>LEFT(G92,LEN('!zdroj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6" operator="beginsWith" id="{4FA76A34-1020-441A-BC34-9594B65B312D}">
            <xm:f>LEFT(G92,LEN('!zdroj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G92:G93</xm:sqref>
        </x14:conditionalFormatting>
        <x14:conditionalFormatting xmlns:xm="http://schemas.microsoft.com/office/excel/2006/main">
          <x14:cfRule type="beginsWith" priority="1" operator="beginsWith" id="{94A4AEFD-0104-4BBF-BBAE-C8E04B49383D}">
            <xm:f>LEFT(J92,LEN('!zdroj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2" operator="beginsWith" id="{CC958516-AE11-4ED0-99D2-40B61508B244}">
            <xm:f>LEFT(J92,LEN('!zdroj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J92:J93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errorStyle="information" allowBlank="1" xr:uid="{F620DB6C-7666-42BD-A277-DED8FE9AFE19}">
          <x14:formula1>
            <xm:f>'!zdroj dat'!#REF!</xm:f>
          </x14:formula1>
          <xm:sqref>G39 G82 G114</xm:sqref>
        </x14:dataValidation>
        <x14:dataValidation type="list" errorStyle="information" allowBlank="1" xr:uid="{47A0AECA-FD5B-4236-B878-CEC1A0C3DEE8}">
          <x14:formula1>
            <xm:f>'!zdroj dat'!$A$2:$A$6</xm:f>
          </x14:formula1>
          <xm:sqref>G40:G81 G115:G125 G83:G113</xm:sqref>
        </x14:dataValidation>
        <x14:dataValidation type="list" errorStyle="information" allowBlank="1" xr:uid="{99B4DB92-174E-4AE1-8834-8936561E9F8B}">
          <x14:formula1>
            <xm:f>'!zdroj dat'!$A$9:$A$12</xm:f>
          </x14:formula1>
          <xm:sqref>J40:J81 J115:J125 J83:J113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B8DB-357F-4BF6-925B-EB02B326447E}">
  <sheetPr>
    <pageSetUpPr fitToPage="1"/>
  </sheetPr>
  <dimension ref="A1:N124"/>
  <sheetViews>
    <sheetView showGridLines="0" zoomScale="70" zoomScaleNormal="70" workbookViewId="0">
      <selection activeCell="A7" sqref="A7"/>
    </sheetView>
  </sheetViews>
  <sheetFormatPr defaultColWidth="9.140625" defaultRowHeight="12.75" x14ac:dyDescent="0.25"/>
  <cols>
    <col min="1" max="2" width="15.7109375" style="70" customWidth="1"/>
    <col min="3" max="3" width="15.7109375" style="2" customWidth="1"/>
    <col min="4" max="4" width="15.85546875" style="2" customWidth="1"/>
    <col min="5" max="5" width="15.7109375" style="2" customWidth="1"/>
    <col min="6" max="6" width="45.7109375" style="2" customWidth="1"/>
    <col min="7" max="9" width="15.7109375" style="71" customWidth="1"/>
    <col min="10" max="10" width="10.7109375" style="71" customWidth="1"/>
    <col min="11" max="12" width="15.7109375" style="71" customWidth="1"/>
    <col min="13" max="13" width="60.7109375" style="71" customWidth="1"/>
    <col min="14" max="16384" width="9.140625" style="72"/>
  </cols>
  <sheetData>
    <row r="1" spans="1:14" ht="45" customHeight="1" x14ac:dyDescent="0.25">
      <c r="A1" s="63" t="s">
        <v>74</v>
      </c>
      <c r="C1" s="70"/>
      <c r="D1" s="70"/>
      <c r="E1" s="70"/>
      <c r="F1" s="70"/>
      <c r="N1" s="82"/>
    </row>
    <row r="2" spans="1:14" ht="20.100000000000001" customHeight="1" x14ac:dyDescent="0.25">
      <c r="A2" s="97" t="s">
        <v>84</v>
      </c>
      <c r="C2" s="70"/>
      <c r="D2" s="70"/>
      <c r="E2" s="70"/>
      <c r="F2" s="70"/>
      <c r="N2" s="83"/>
    </row>
    <row r="3" spans="1:14" ht="20.100000000000001" customHeight="1" x14ac:dyDescent="0.25">
      <c r="A3" s="97"/>
      <c r="C3" s="70"/>
      <c r="D3" s="70"/>
      <c r="E3" s="70"/>
      <c r="F3" s="70"/>
      <c r="N3" s="83"/>
    </row>
    <row r="4" spans="1:14" s="2" customFormat="1" ht="15.75" x14ac:dyDescent="0.25">
      <c r="A4" s="97" t="s">
        <v>139</v>
      </c>
      <c r="N4" s="84"/>
    </row>
    <row r="5" spans="1:14" ht="15" x14ac:dyDescent="0.25">
      <c r="A5" s="73"/>
      <c r="C5" s="70"/>
      <c r="D5" s="70"/>
      <c r="E5" s="70"/>
      <c r="F5" s="70"/>
      <c r="N5" s="82"/>
    </row>
    <row r="6" spans="1:14" s="2" customFormat="1" ht="15" x14ac:dyDescent="0.25">
      <c r="A6" s="64" t="s">
        <v>170</v>
      </c>
      <c r="N6" s="84"/>
    </row>
    <row r="7" spans="1:14" x14ac:dyDescent="0.25">
      <c r="C7" s="70"/>
      <c r="D7" s="70"/>
      <c r="E7" s="70"/>
      <c r="F7" s="70"/>
    </row>
    <row r="8" spans="1:14" ht="15" x14ac:dyDescent="0.25">
      <c r="A8" s="73" t="s">
        <v>0</v>
      </c>
      <c r="C8" s="70"/>
      <c r="D8" s="70"/>
      <c r="E8" s="70"/>
      <c r="F8" s="70"/>
      <c r="N8" s="82"/>
    </row>
    <row r="9" spans="1:14" ht="15" x14ac:dyDescent="0.25">
      <c r="A9" s="73" t="s">
        <v>68</v>
      </c>
      <c r="C9" s="70"/>
      <c r="D9" s="70"/>
      <c r="E9" s="70"/>
      <c r="F9" s="70"/>
      <c r="N9" s="82"/>
    </row>
    <row r="10" spans="1:14" ht="15" x14ac:dyDescent="0.25">
      <c r="A10" s="73" t="s">
        <v>69</v>
      </c>
      <c r="C10" s="70"/>
      <c r="D10" s="70"/>
      <c r="E10" s="70"/>
      <c r="F10" s="70"/>
      <c r="N10" s="82"/>
    </row>
    <row r="11" spans="1:14" ht="15" x14ac:dyDescent="0.25">
      <c r="A11" s="73" t="str">
        <f>"Konzultant / vybraný dodavatel musí ve dnech doplnit lhůty pro splnění jednotlivých milníků ve sloupci ["&amp;H38&amp;"]."</f>
        <v>Konzultant / vybraný dodavatel musí ve dnech doplnit lhůty pro splnění jednotlivých milníků ve sloupci [lhůta od zahájení fáze].</v>
      </c>
      <c r="C11" s="70"/>
      <c r="D11" s="70"/>
      <c r="E11" s="70"/>
      <c r="F11" s="70"/>
      <c r="N11" s="82"/>
    </row>
    <row r="12" spans="1:14" ht="15" x14ac:dyDescent="0.25">
      <c r="A12" s="73" t="s">
        <v>39</v>
      </c>
      <c r="C12" s="70"/>
      <c r="D12" s="70"/>
      <c r="E12" s="70"/>
      <c r="F12" s="70"/>
      <c r="N12" s="82"/>
    </row>
    <row r="13" spans="1:14" ht="15" x14ac:dyDescent="0.25">
      <c r="A13" s="73" t="str">
        <f>"Závazné údaje jsou stanoveny v barevně zvýrazněných sloupcích: ["&amp;A38&amp;"], ["&amp;B38&amp;"], ["&amp;C38&amp;"], ["&amp;G38&amp;"], ["&amp;I38&amp;"] a ["&amp;J38&amp;"]."</f>
        <v>Závazné údaje jsou stanoveny v barevně zvýrazněných sloupcích: [fáze], [milník], [výstup], [obsah milníku], [max. lhůta od zahájení fáze] a [smluvní pokuta].</v>
      </c>
      <c r="C13" s="70"/>
      <c r="D13" s="70"/>
      <c r="E13" s="70"/>
      <c r="F13" s="70"/>
      <c r="N13" s="82"/>
    </row>
    <row r="14" spans="1:14" ht="15" x14ac:dyDescent="0.25">
      <c r="A14" s="73"/>
      <c r="C14" s="70"/>
      <c r="D14" s="70"/>
      <c r="E14" s="70"/>
      <c r="F14" s="70"/>
      <c r="N14" s="82"/>
    </row>
    <row r="15" spans="1:14" ht="15" x14ac:dyDescent="0.25">
      <c r="A15" s="73" t="str">
        <f>"Ve sloupci ["&amp;G38&amp;"] jsou použity následující zkrátky:"</f>
        <v>Ve sloupci [obsah milníku] jsou použity následující zkrátky:</v>
      </c>
      <c r="B15" s="74"/>
      <c r="C15" s="70"/>
      <c r="D15" s="70"/>
      <c r="E15" s="70"/>
      <c r="F15" s="70"/>
      <c r="N15" s="82"/>
    </row>
    <row r="16" spans="1:14" ht="15" x14ac:dyDescent="0.25">
      <c r="A16" s="75" t="str">
        <f>'!zdroj dat'!A2</f>
        <v>koncept</v>
      </c>
      <c r="B16" s="76" t="s">
        <v>18</v>
      </c>
      <c r="C16" s="70"/>
      <c r="D16" s="70"/>
      <c r="E16" s="70"/>
      <c r="F16" s="70"/>
      <c r="N16" s="82"/>
    </row>
    <row r="17" spans="1:14" ht="15" x14ac:dyDescent="0.25">
      <c r="A17" s="77" t="str">
        <f>'!zdroj dat'!A3</f>
        <v>rozprac. k.</v>
      </c>
      <c r="B17" s="76" t="s">
        <v>19</v>
      </c>
      <c r="C17" s="70"/>
      <c r="D17" s="70"/>
      <c r="E17" s="70"/>
      <c r="F17" s="70"/>
      <c r="N17" s="82"/>
    </row>
    <row r="18" spans="1:14" ht="15" x14ac:dyDescent="0.25">
      <c r="A18" s="78" t="str">
        <f>'!zdroj dat'!A4</f>
        <v>finální k.</v>
      </c>
      <c r="B18" s="76" t="s">
        <v>20</v>
      </c>
      <c r="C18" s="70"/>
      <c r="D18" s="70"/>
      <c r="E18" s="70"/>
      <c r="F18" s="70"/>
      <c r="N18" s="82"/>
    </row>
    <row r="19" spans="1:14" ht="15" x14ac:dyDescent="0.25">
      <c r="A19" s="79" t="str">
        <f>'!zdroj dat'!A5</f>
        <v>čistopis</v>
      </c>
      <c r="B19" s="76" t="s">
        <v>21</v>
      </c>
      <c r="C19" s="70"/>
      <c r="D19" s="70"/>
      <c r="E19" s="70"/>
      <c r="F19" s="70"/>
      <c r="N19" s="82"/>
    </row>
    <row r="20" spans="1:14" ht="15" x14ac:dyDescent="0.25">
      <c r="A20" s="73" t="s">
        <v>83</v>
      </c>
      <c r="B20" s="74"/>
      <c r="C20" s="70"/>
      <c r="D20" s="70"/>
      <c r="E20" s="70"/>
      <c r="F20" s="70"/>
      <c r="N20" s="82"/>
    </row>
    <row r="21" spans="1:14" ht="15" x14ac:dyDescent="0.25">
      <c r="A21" s="73" t="s">
        <v>70</v>
      </c>
      <c r="B21" s="74"/>
      <c r="C21" s="70"/>
      <c r="D21" s="70"/>
      <c r="E21" s="70"/>
      <c r="F21" s="70"/>
      <c r="N21" s="82"/>
    </row>
    <row r="22" spans="1:14" ht="15" x14ac:dyDescent="0.25">
      <c r="A22" s="73"/>
      <c r="B22" s="74"/>
      <c r="C22" s="70"/>
      <c r="D22" s="70"/>
      <c r="E22" s="70"/>
      <c r="F22" s="70"/>
      <c r="N22" s="82"/>
    </row>
    <row r="23" spans="1:14" ht="15" x14ac:dyDescent="0.25">
      <c r="A23" s="73" t="str">
        <f>"Ve sloupci ["&amp;I38&amp;"] je závazná nejdelší možná lhůta pro splnění milníku ode dne zahájení příslušné fáze."</f>
        <v>Ve sloupci [max. lhůta od zahájení fáze] je závazná nejdelší možná lhůta pro splnění milníku ode dne zahájení příslušné fáze.</v>
      </c>
      <c r="B23" s="74"/>
      <c r="C23" s="70"/>
      <c r="D23" s="70"/>
      <c r="E23" s="70"/>
      <c r="F23" s="70"/>
      <c r="N23" s="82"/>
    </row>
    <row r="24" spans="1:14" ht="15" x14ac:dyDescent="0.25">
      <c r="A24" s="73" t="str">
        <f>"Ve sloupci ["&amp;J38&amp;"] je uvedeno, zda je splnění milníku v max. lhůtě ode dne zahájení příslušné fáze utvrzeno smluvní pokutou, případně jakou (viz též část A Zvláštních podmínek)."</f>
        <v>Ve sloupci [smluvní pokuta] je uvedeno, zda je splnění milníku v max. lhůtě ode dne zahájení příslušné fáze utvrzeno smluvní pokutou, případně jakou (viz též část A Zvláštních podmínek).</v>
      </c>
      <c r="B24" s="74"/>
      <c r="C24" s="70"/>
      <c r="D24" s="70"/>
      <c r="E24" s="70"/>
      <c r="F24" s="70"/>
      <c r="N24" s="82"/>
    </row>
    <row r="25" spans="1:14" ht="15" x14ac:dyDescent="0.25">
      <c r="A25" s="73" t="str">
        <f>"Ve sloupci ["&amp;L38&amp;"] je předpokládaná doba dosažení milníku od Data zahájení ve dnech pro účely případné kompenzace při prodloužení doby poskytování Služeb podle Pod-článku 1.2 Přílohy 3 [Odměna a platba]."</f>
        <v>Ve sloupci [předp. doba od Data zahájení] je předpokládaná doba dosažení milníku od Data zahájení ve dnech pro účely případné kompenzace při prodloužení doby poskytování Služeb podle Pod-článku 1.2 Přílohy 3 [Odměna a platba].</v>
      </c>
      <c r="B25" s="74"/>
      <c r="C25" s="70"/>
      <c r="D25" s="70"/>
      <c r="E25" s="70"/>
      <c r="F25" s="70"/>
      <c r="N25" s="82"/>
    </row>
    <row r="26" spans="1:14" ht="15" x14ac:dyDescent="0.25">
      <c r="A26" s="73" t="str">
        <f>"Pokud je doplněno Datum zahájení (nepovinné), doplní se automaticky předpokládané dny zahájení a dny dokončení jednotlivých fází a data ve sloupci ["&amp;K38&amp;"]."</f>
        <v>Pokud je doplněno Datum zahájení (nepovinné), doplní se automaticky předpokládané dny zahájení a dny dokončení jednotlivých fází a data ve sloupci [předpokládané datum].</v>
      </c>
      <c r="B26" s="74"/>
      <c r="C26" s="70"/>
      <c r="D26" s="70"/>
      <c r="E26" s="70"/>
      <c r="F26" s="70"/>
      <c r="N26" s="82"/>
    </row>
    <row r="27" spans="1:14" ht="15" x14ac:dyDescent="0.25">
      <c r="A27" s="73" t="s">
        <v>63</v>
      </c>
      <c r="B27" s="74"/>
      <c r="C27" s="70"/>
      <c r="D27" s="70"/>
      <c r="E27" s="70"/>
      <c r="F27" s="70"/>
      <c r="N27" s="82"/>
    </row>
    <row r="28" spans="1:14" ht="15" x14ac:dyDescent="0.25">
      <c r="C28" s="70"/>
      <c r="D28" s="70"/>
      <c r="E28" s="70"/>
      <c r="F28" s="70"/>
      <c r="N28" s="82"/>
    </row>
    <row r="29" spans="1:14" s="47" customFormat="1" ht="30" x14ac:dyDescent="0.25">
      <c r="A29" s="46" t="s">
        <v>31</v>
      </c>
      <c r="B29" s="96"/>
      <c r="C29" s="59" t="str">
        <f>IF(B29="","Nepovinné. Můžete doplnit skutečné (pokud je známo), nebo předpokládané Datum zahájení ve formátu DD.MM.RRRR.","")</f>
        <v>Nepovinné. Můžete doplnit skutečné (pokud je známo), nebo předpokládané Datum zahájení ve formátu DD.MM.RRRR.</v>
      </c>
      <c r="D29" s="59"/>
      <c r="E29" s="59"/>
      <c r="F29" s="57"/>
      <c r="N29" s="81"/>
    </row>
    <row r="30" spans="1:14" ht="15" x14ac:dyDescent="0.25">
      <c r="A30" s="73"/>
      <c r="C30" s="70"/>
      <c r="D30" s="70"/>
      <c r="E30" s="70"/>
      <c r="F30" s="70"/>
      <c r="N30" s="82"/>
    </row>
    <row r="31" spans="1:14" ht="30.75" thickBot="1" x14ac:dyDescent="0.3">
      <c r="A31" s="68" t="s">
        <v>1</v>
      </c>
      <c r="B31" s="68" t="s">
        <v>66</v>
      </c>
      <c r="C31" s="68" t="s">
        <v>58</v>
      </c>
      <c r="D31" s="68" t="s">
        <v>67</v>
      </c>
      <c r="E31" s="68" t="s">
        <v>58</v>
      </c>
      <c r="F31" s="147" t="s">
        <v>34</v>
      </c>
      <c r="G31" s="148"/>
      <c r="H31" s="148"/>
      <c r="I31" s="148"/>
      <c r="J31" s="72"/>
      <c r="K31" s="72"/>
      <c r="L31" s="72"/>
      <c r="M31" s="72"/>
      <c r="N31" s="80"/>
    </row>
    <row r="32" spans="1:14" s="47" customFormat="1" ht="36" x14ac:dyDescent="0.25">
      <c r="A32" s="67" t="s">
        <v>60</v>
      </c>
      <c r="B32" s="21" t="s">
        <v>31</v>
      </c>
      <c r="C32" s="69" t="str">
        <f>IF(B29="","",B29)</f>
        <v/>
      </c>
      <c r="D32" s="98" t="s">
        <v>64</v>
      </c>
      <c r="E32" s="69" t="str">
        <f>IF(B29="","",MAX(K39:K47)+14)</f>
        <v/>
      </c>
      <c r="F32" s="149" t="s">
        <v>71</v>
      </c>
      <c r="G32" s="150"/>
      <c r="H32" s="150"/>
      <c r="I32" s="150"/>
      <c r="N32" s="81"/>
    </row>
    <row r="33" spans="1:14" s="47" customFormat="1" ht="36" x14ac:dyDescent="0.25">
      <c r="A33" s="65" t="s">
        <v>85</v>
      </c>
      <c r="B33" s="18" t="s">
        <v>79</v>
      </c>
      <c r="C33" s="56" t="str">
        <f>IF(B29="","",E32+1)</f>
        <v/>
      </c>
      <c r="D33" s="99" t="s">
        <v>64</v>
      </c>
      <c r="E33" s="56" t="str">
        <f>IF(B29="","",MAX(K64:K79)+14)</f>
        <v/>
      </c>
      <c r="F33" s="151" t="s">
        <v>72</v>
      </c>
      <c r="G33" s="152"/>
      <c r="H33" s="152"/>
      <c r="I33" s="152"/>
      <c r="N33" s="81"/>
    </row>
    <row r="34" spans="1:14" s="47" customFormat="1" ht="36" x14ac:dyDescent="0.25">
      <c r="A34" s="65" t="s">
        <v>86</v>
      </c>
      <c r="B34" s="18" t="s">
        <v>79</v>
      </c>
      <c r="C34" s="56" t="str">
        <f>IF($B$29="","",E33+1)</f>
        <v/>
      </c>
      <c r="D34" s="99" t="s">
        <v>65</v>
      </c>
      <c r="E34" s="56" t="str">
        <f>IF($B$29="","",MAX(K82:K97)+14)</f>
        <v/>
      </c>
      <c r="F34" s="151" t="s">
        <v>72</v>
      </c>
      <c r="G34" s="152"/>
      <c r="H34" s="152"/>
      <c r="I34" s="152"/>
      <c r="N34" s="81"/>
    </row>
    <row r="35" spans="1:14" s="47" customFormat="1" ht="36" x14ac:dyDescent="0.25">
      <c r="A35" s="66" t="s">
        <v>125</v>
      </c>
      <c r="B35" s="17" t="s">
        <v>79</v>
      </c>
      <c r="C35" s="109" t="str">
        <f>IF(B29="","",E34+1)</f>
        <v/>
      </c>
      <c r="D35" s="100" t="s">
        <v>64</v>
      </c>
      <c r="E35" s="109" t="str">
        <f>IF(B29="","",MAX(K98:K111)+14)</f>
        <v/>
      </c>
      <c r="F35" s="153" t="s">
        <v>119</v>
      </c>
      <c r="G35" s="154"/>
      <c r="H35" s="154"/>
      <c r="I35" s="154"/>
      <c r="N35" s="81"/>
    </row>
    <row r="36" spans="1:14" s="47" customFormat="1" ht="36" x14ac:dyDescent="0.25">
      <c r="A36" s="66" t="s">
        <v>133</v>
      </c>
      <c r="B36" s="17" t="s">
        <v>79</v>
      </c>
      <c r="C36" s="56" t="str">
        <f>IF($B$29="","",E33+1)</f>
        <v/>
      </c>
      <c r="D36" s="100" t="s">
        <v>64</v>
      </c>
      <c r="E36" s="56" t="str">
        <f>IF($B$29="","",MAX(K114:K124)+14)</f>
        <v/>
      </c>
      <c r="F36" s="153" t="s">
        <v>120</v>
      </c>
      <c r="G36" s="154"/>
      <c r="H36" s="154"/>
      <c r="I36" s="154"/>
      <c r="N36" s="81"/>
    </row>
    <row r="37" spans="1:14" s="2" customFormat="1" ht="30" x14ac:dyDescent="0.25">
      <c r="A37" s="58"/>
      <c r="N37" s="81"/>
    </row>
    <row r="38" spans="1:14" ht="30.75" thickBot="1" x14ac:dyDescent="0.3">
      <c r="A38" s="44" t="s">
        <v>1</v>
      </c>
      <c r="B38" s="45" t="s">
        <v>2</v>
      </c>
      <c r="C38" s="120" t="s">
        <v>3</v>
      </c>
      <c r="D38" s="121"/>
      <c r="E38" s="121"/>
      <c r="F38" s="122"/>
      <c r="G38" s="45" t="s">
        <v>4</v>
      </c>
      <c r="H38" s="3" t="s">
        <v>37</v>
      </c>
      <c r="I38" s="45" t="s">
        <v>38</v>
      </c>
      <c r="J38" s="45" t="s">
        <v>26</v>
      </c>
      <c r="K38" s="3" t="s">
        <v>58</v>
      </c>
      <c r="L38" s="3" t="s">
        <v>59</v>
      </c>
      <c r="M38" s="4" t="s">
        <v>34</v>
      </c>
      <c r="N38" s="80"/>
    </row>
    <row r="39" spans="1:14" ht="30" x14ac:dyDescent="0.25">
      <c r="A39" s="60" t="s">
        <v>60</v>
      </c>
      <c r="B39" s="5" t="s">
        <v>5</v>
      </c>
      <c r="C39" s="123" t="s">
        <v>62</v>
      </c>
      <c r="D39" s="124"/>
      <c r="E39" s="124"/>
      <c r="F39" s="125"/>
      <c r="G39" s="6" t="s">
        <v>33</v>
      </c>
      <c r="H39" s="85" t="s">
        <v>35</v>
      </c>
      <c r="I39" s="48">
        <f>2*7</f>
        <v>14</v>
      </c>
      <c r="J39" s="6" t="s">
        <v>55</v>
      </c>
      <c r="K39" s="7" t="str">
        <f t="shared" ref="K39:K47" si="0">IF(OR($C$32="",AND(OR(H39="[doplňte]",H39=""),I39="")),"",$C$32+MIN(H39:I39))</f>
        <v/>
      </c>
      <c r="L39" s="40" t="str">
        <f t="shared" ref="L39:L49" si="1">IF(OR($B$29="",K39=""),"",K39-$B$29)</f>
        <v/>
      </c>
      <c r="M39" s="31" t="s">
        <v>57</v>
      </c>
      <c r="N39" s="80"/>
    </row>
    <row r="40" spans="1:14" ht="30" x14ac:dyDescent="0.25">
      <c r="A40" s="61"/>
      <c r="B40" s="14" t="s">
        <v>48</v>
      </c>
      <c r="C40" s="126" t="s">
        <v>32</v>
      </c>
      <c r="D40" s="127"/>
      <c r="E40" s="127"/>
      <c r="F40" s="128"/>
      <c r="G40" s="15" t="s">
        <v>33</v>
      </c>
      <c r="H40" s="86" t="s">
        <v>35</v>
      </c>
      <c r="I40" s="49">
        <f>4*7</f>
        <v>28</v>
      </c>
      <c r="J40" s="15"/>
      <c r="K40" s="54" t="str">
        <f t="shared" si="0"/>
        <v/>
      </c>
      <c r="L40" s="41" t="str">
        <f t="shared" si="1"/>
        <v/>
      </c>
      <c r="M40" s="53"/>
      <c r="N40" s="80"/>
    </row>
    <row r="41" spans="1:14" ht="30" x14ac:dyDescent="0.25">
      <c r="A41" s="61"/>
      <c r="B41" s="14" t="s">
        <v>49</v>
      </c>
      <c r="C41" s="129" t="s">
        <v>36</v>
      </c>
      <c r="D41" s="130"/>
      <c r="E41" s="130"/>
      <c r="F41" s="131"/>
      <c r="G41" s="15" t="s">
        <v>33</v>
      </c>
      <c r="H41" s="86" t="s">
        <v>35</v>
      </c>
      <c r="I41" s="49">
        <f>4*7</f>
        <v>28</v>
      </c>
      <c r="J41" s="15"/>
      <c r="K41" s="54" t="str">
        <f t="shared" si="0"/>
        <v/>
      </c>
      <c r="L41" s="41" t="str">
        <f t="shared" si="1"/>
        <v/>
      </c>
      <c r="M41" s="53"/>
      <c r="N41" s="80"/>
    </row>
    <row r="42" spans="1:14" ht="30" x14ac:dyDescent="0.25">
      <c r="A42" s="61"/>
      <c r="B42" s="55" t="s">
        <v>50</v>
      </c>
      <c r="C42" s="132" t="s">
        <v>46</v>
      </c>
      <c r="D42" s="133"/>
      <c r="E42" s="133"/>
      <c r="F42" s="134"/>
      <c r="G42" s="15" t="s">
        <v>33</v>
      </c>
      <c r="H42" s="86" t="s">
        <v>35</v>
      </c>
      <c r="I42" s="15">
        <f>4*7</f>
        <v>28</v>
      </c>
      <c r="J42" s="15"/>
      <c r="K42" s="54" t="str">
        <f t="shared" si="0"/>
        <v/>
      </c>
      <c r="L42" s="41" t="str">
        <f t="shared" si="1"/>
        <v/>
      </c>
      <c r="M42" s="53"/>
      <c r="N42" s="80"/>
    </row>
    <row r="43" spans="1:14" ht="30" x14ac:dyDescent="0.25">
      <c r="A43" s="61"/>
      <c r="B43" s="108" t="s">
        <v>121</v>
      </c>
      <c r="C43" s="135" t="s">
        <v>47</v>
      </c>
      <c r="D43" s="136"/>
      <c r="E43" s="136"/>
      <c r="F43" s="137"/>
      <c r="G43" s="30" t="s">
        <v>33</v>
      </c>
      <c r="H43" s="87" t="s">
        <v>35</v>
      </c>
      <c r="I43" s="30">
        <f>4*7</f>
        <v>28</v>
      </c>
      <c r="J43" s="30"/>
      <c r="K43" s="105" t="str">
        <f t="shared" si="0"/>
        <v/>
      </c>
      <c r="L43" s="106" t="str">
        <f t="shared" si="1"/>
        <v/>
      </c>
      <c r="M43" s="107"/>
      <c r="N43" s="80"/>
    </row>
    <row r="44" spans="1:14" ht="30" x14ac:dyDescent="0.25">
      <c r="A44" s="61"/>
      <c r="B44" s="8" t="s">
        <v>87</v>
      </c>
      <c r="C44" s="114" t="s">
        <v>53</v>
      </c>
      <c r="D44" s="115"/>
      <c r="E44" s="115"/>
      <c r="F44" s="116"/>
      <c r="G44" s="104" t="s">
        <v>23</v>
      </c>
      <c r="H44" s="88" t="s">
        <v>35</v>
      </c>
      <c r="I44" s="104"/>
      <c r="J44" s="104"/>
      <c r="K44" s="10" t="str">
        <f t="shared" si="0"/>
        <v/>
      </c>
      <c r="L44" s="39" t="str">
        <f t="shared" si="1"/>
        <v/>
      </c>
      <c r="M44" s="32"/>
      <c r="N44" s="80"/>
    </row>
    <row r="45" spans="1:14" ht="30" x14ac:dyDescent="0.25">
      <c r="A45" s="61"/>
      <c r="B45" s="11" t="s">
        <v>88</v>
      </c>
      <c r="C45" s="117"/>
      <c r="D45" s="118"/>
      <c r="E45" s="118"/>
      <c r="F45" s="119"/>
      <c r="G45" s="12" t="s">
        <v>24</v>
      </c>
      <c r="H45" s="89" t="s">
        <v>35</v>
      </c>
      <c r="I45" s="38">
        <f>9*7</f>
        <v>63</v>
      </c>
      <c r="J45" s="12" t="s">
        <v>28</v>
      </c>
      <c r="K45" s="13" t="str">
        <f t="shared" si="0"/>
        <v/>
      </c>
      <c r="L45" s="38" t="str">
        <f t="shared" si="1"/>
        <v/>
      </c>
      <c r="M45" s="33"/>
      <c r="N45" s="80"/>
    </row>
    <row r="46" spans="1:14" ht="30" x14ac:dyDescent="0.25">
      <c r="A46" s="61"/>
      <c r="B46" s="8" t="s">
        <v>51</v>
      </c>
      <c r="C46" s="114" t="s">
        <v>54</v>
      </c>
      <c r="D46" s="115"/>
      <c r="E46" s="115"/>
      <c r="F46" s="116"/>
      <c r="G46" s="9" t="s">
        <v>23</v>
      </c>
      <c r="H46" s="90" t="s">
        <v>35</v>
      </c>
      <c r="I46" s="9"/>
      <c r="J46" s="9"/>
      <c r="K46" s="10" t="str">
        <f t="shared" si="0"/>
        <v/>
      </c>
      <c r="L46" s="39" t="str">
        <f t="shared" si="1"/>
        <v/>
      </c>
      <c r="M46" s="32"/>
      <c r="N46" s="80"/>
    </row>
    <row r="47" spans="1:14" ht="30.75" thickBot="1" x14ac:dyDescent="0.3">
      <c r="A47" s="62"/>
      <c r="B47" s="16" t="s">
        <v>52</v>
      </c>
      <c r="C47" s="138"/>
      <c r="D47" s="139"/>
      <c r="E47" s="139"/>
      <c r="F47" s="140"/>
      <c r="G47" s="17" t="s">
        <v>24</v>
      </c>
      <c r="H47" s="91" t="s">
        <v>35</v>
      </c>
      <c r="I47" s="42">
        <f>9*7</f>
        <v>63</v>
      </c>
      <c r="J47" s="18" t="s">
        <v>28</v>
      </c>
      <c r="K47" s="19" t="str">
        <f t="shared" si="0"/>
        <v/>
      </c>
      <c r="L47" s="42" t="str">
        <f t="shared" si="1"/>
        <v/>
      </c>
      <c r="M47" s="34"/>
      <c r="N47" s="80"/>
    </row>
    <row r="48" spans="1:14" ht="30" x14ac:dyDescent="0.25">
      <c r="A48" s="60" t="s">
        <v>85</v>
      </c>
      <c r="B48" s="20" t="s">
        <v>40</v>
      </c>
      <c r="C48" s="144" t="s">
        <v>75</v>
      </c>
      <c r="D48" s="145"/>
      <c r="E48" s="145"/>
      <c r="F48" s="146"/>
      <c r="G48" s="21" t="s">
        <v>23</v>
      </c>
      <c r="H48" s="92" t="s">
        <v>35</v>
      </c>
      <c r="I48" s="21"/>
      <c r="J48" s="21"/>
      <c r="K48" s="22" t="str">
        <f t="shared" ref="K48:K57" si="2">IF(OR($C$33="",AND(OR(H48="[doplňte]",H48=""),I48="")),"",$C$33+MIN(H48:I48))</f>
        <v/>
      </c>
      <c r="L48" s="43" t="str">
        <f t="shared" si="1"/>
        <v/>
      </c>
      <c r="M48" s="35"/>
      <c r="N48" s="80"/>
    </row>
    <row r="49" spans="1:14" ht="30" x14ac:dyDescent="0.25">
      <c r="A49" s="61"/>
      <c r="B49" s="11" t="s">
        <v>41</v>
      </c>
      <c r="C49" s="117"/>
      <c r="D49" s="118"/>
      <c r="E49" s="118"/>
      <c r="F49" s="119"/>
      <c r="G49" s="12" t="s">
        <v>24</v>
      </c>
      <c r="H49" s="89" t="s">
        <v>35</v>
      </c>
      <c r="I49" s="101">
        <f>16*7</f>
        <v>112</v>
      </c>
      <c r="J49" s="12" t="s">
        <v>28</v>
      </c>
      <c r="K49" s="13" t="str">
        <f t="shared" si="2"/>
        <v/>
      </c>
      <c r="L49" s="38" t="str">
        <f t="shared" si="1"/>
        <v/>
      </c>
      <c r="M49" s="33"/>
      <c r="N49" s="80"/>
    </row>
    <row r="50" spans="1:14" ht="30" x14ac:dyDescent="0.25">
      <c r="A50" s="61"/>
      <c r="B50" s="8" t="s">
        <v>42</v>
      </c>
      <c r="C50" s="114" t="s">
        <v>89</v>
      </c>
      <c r="D50" s="115"/>
      <c r="E50" s="115"/>
      <c r="F50" s="116"/>
      <c r="G50" s="9" t="s">
        <v>23</v>
      </c>
      <c r="H50" s="90" t="s">
        <v>35</v>
      </c>
      <c r="I50" s="50"/>
      <c r="J50" s="9"/>
      <c r="K50" s="10" t="str">
        <f t="shared" si="2"/>
        <v/>
      </c>
      <c r="L50" s="39" t="str">
        <f t="shared" ref="L50:L51" si="3">IF(OR($B$29="",K50=""),"",K50-$B$29)</f>
        <v/>
      </c>
      <c r="M50" s="32"/>
      <c r="N50" s="80"/>
    </row>
    <row r="51" spans="1:14" ht="30" x14ac:dyDescent="0.25">
      <c r="A51" s="61"/>
      <c r="B51" s="11" t="s">
        <v>43</v>
      </c>
      <c r="C51" s="117"/>
      <c r="D51" s="118"/>
      <c r="E51" s="118"/>
      <c r="F51" s="119"/>
      <c r="G51" s="12" t="s">
        <v>24</v>
      </c>
      <c r="H51" s="89" t="s">
        <v>35</v>
      </c>
      <c r="I51" s="101">
        <f>16*7</f>
        <v>112</v>
      </c>
      <c r="J51" s="12" t="s">
        <v>28</v>
      </c>
      <c r="K51" s="13" t="str">
        <f t="shared" si="2"/>
        <v/>
      </c>
      <c r="L51" s="38" t="str">
        <f t="shared" si="3"/>
        <v/>
      </c>
      <c r="M51" s="33"/>
      <c r="N51" s="80"/>
    </row>
    <row r="52" spans="1:14" ht="30" x14ac:dyDescent="0.25">
      <c r="A52" s="61"/>
      <c r="B52" s="8" t="s">
        <v>44</v>
      </c>
      <c r="C52" s="114" t="s">
        <v>90</v>
      </c>
      <c r="D52" s="115"/>
      <c r="E52" s="115"/>
      <c r="F52" s="116"/>
      <c r="G52" s="9" t="s">
        <v>23</v>
      </c>
      <c r="H52" s="90" t="s">
        <v>35</v>
      </c>
      <c r="I52" s="50"/>
      <c r="J52" s="9"/>
      <c r="K52" s="10" t="str">
        <f t="shared" si="2"/>
        <v/>
      </c>
      <c r="L52" s="39" t="str">
        <f>IF(OR($B$29="",K52=""),"",K52-$B$29)</f>
        <v/>
      </c>
      <c r="M52" s="32"/>
      <c r="N52" s="80"/>
    </row>
    <row r="53" spans="1:14" ht="30" x14ac:dyDescent="0.25">
      <c r="A53" s="61"/>
      <c r="B53" s="11" t="s">
        <v>45</v>
      </c>
      <c r="C53" s="117"/>
      <c r="D53" s="118"/>
      <c r="E53" s="118"/>
      <c r="F53" s="119"/>
      <c r="G53" s="12" t="s">
        <v>24</v>
      </c>
      <c r="H53" s="89" t="s">
        <v>35</v>
      </c>
      <c r="I53" s="101">
        <f>16*7</f>
        <v>112</v>
      </c>
      <c r="J53" s="12" t="s">
        <v>28</v>
      </c>
      <c r="K53" s="13" t="str">
        <f t="shared" si="2"/>
        <v/>
      </c>
      <c r="L53" s="38" t="str">
        <f>IF(OR($B$29="",K53=""),"",K53-$B$29)</f>
        <v/>
      </c>
      <c r="M53" s="33"/>
      <c r="N53" s="80"/>
    </row>
    <row r="54" spans="1:14" ht="30" x14ac:dyDescent="0.25">
      <c r="A54" s="61"/>
      <c r="B54" s="8" t="s">
        <v>77</v>
      </c>
      <c r="C54" s="114" t="s">
        <v>91</v>
      </c>
      <c r="D54" s="115"/>
      <c r="E54" s="115"/>
      <c r="F54" s="116"/>
      <c r="G54" s="9" t="s">
        <v>23</v>
      </c>
      <c r="H54" s="90" t="s">
        <v>35</v>
      </c>
      <c r="I54" s="50"/>
      <c r="J54" s="9"/>
      <c r="K54" s="10" t="str">
        <f t="shared" si="2"/>
        <v/>
      </c>
      <c r="L54" s="39" t="str">
        <f t="shared" ref="L54:L55" si="4">IF(OR($B$29="",K54=""),"",K54-$B$29)</f>
        <v/>
      </c>
      <c r="M54" s="32"/>
      <c r="N54" s="80"/>
    </row>
    <row r="55" spans="1:14" ht="30" x14ac:dyDescent="0.25">
      <c r="A55" s="61"/>
      <c r="B55" s="11" t="s">
        <v>78</v>
      </c>
      <c r="C55" s="117"/>
      <c r="D55" s="118"/>
      <c r="E55" s="118"/>
      <c r="F55" s="119"/>
      <c r="G55" s="12" t="s">
        <v>24</v>
      </c>
      <c r="H55" s="89" t="s">
        <v>35</v>
      </c>
      <c r="I55" s="101">
        <f>16*7</f>
        <v>112</v>
      </c>
      <c r="J55" s="12" t="s">
        <v>28</v>
      </c>
      <c r="K55" s="13" t="str">
        <f t="shared" si="2"/>
        <v/>
      </c>
      <c r="L55" s="38" t="str">
        <f t="shared" si="4"/>
        <v/>
      </c>
      <c r="M55" s="33"/>
      <c r="N55" s="80"/>
    </row>
    <row r="56" spans="1:14" ht="30" x14ac:dyDescent="0.25">
      <c r="A56" s="61"/>
      <c r="B56" s="8" t="s">
        <v>93</v>
      </c>
      <c r="C56" s="114" t="s">
        <v>76</v>
      </c>
      <c r="D56" s="115"/>
      <c r="E56" s="115"/>
      <c r="F56" s="116"/>
      <c r="G56" s="9" t="s">
        <v>23</v>
      </c>
      <c r="H56" s="90" t="s">
        <v>35</v>
      </c>
      <c r="I56" s="50"/>
      <c r="J56" s="9"/>
      <c r="K56" s="10" t="str">
        <f t="shared" si="2"/>
        <v/>
      </c>
      <c r="L56" s="39" t="str">
        <f>IF(OR($B$29="",K56=""),"",K56-$B$29)</f>
        <v/>
      </c>
      <c r="M56" s="32"/>
      <c r="N56" s="80"/>
    </row>
    <row r="57" spans="1:14" ht="30" x14ac:dyDescent="0.25">
      <c r="A57" s="61"/>
      <c r="B57" s="11" t="s">
        <v>94</v>
      </c>
      <c r="C57" s="117"/>
      <c r="D57" s="118"/>
      <c r="E57" s="118"/>
      <c r="F57" s="119"/>
      <c r="G57" s="12" t="s">
        <v>24</v>
      </c>
      <c r="H57" s="89" t="s">
        <v>35</v>
      </c>
      <c r="I57" s="101">
        <f>16*7</f>
        <v>112</v>
      </c>
      <c r="J57" s="12" t="s">
        <v>28</v>
      </c>
      <c r="K57" s="13" t="str">
        <f t="shared" si="2"/>
        <v/>
      </c>
      <c r="L57" s="38" t="str">
        <f>IF(OR($B$29="",K57=""),"",K57-$B$29)</f>
        <v/>
      </c>
      <c r="M57" s="33"/>
      <c r="N57" s="80"/>
    </row>
    <row r="58" spans="1:14" ht="30" x14ac:dyDescent="0.25">
      <c r="A58" s="61"/>
      <c r="B58" s="8" t="s">
        <v>95</v>
      </c>
      <c r="C58" s="114" t="s">
        <v>92</v>
      </c>
      <c r="D58" s="115"/>
      <c r="E58" s="115"/>
      <c r="F58" s="116"/>
      <c r="G58" s="9" t="s">
        <v>23</v>
      </c>
      <c r="H58" s="90" t="s">
        <v>35</v>
      </c>
      <c r="I58" s="50"/>
      <c r="J58" s="9"/>
      <c r="K58" s="10" t="str">
        <f>IF(OR($C$33="",AND(OR(H58="[doplňte]",H58=""),I58="")),"",$C$33+MIN(H58:I58))</f>
        <v/>
      </c>
      <c r="L58" s="39" t="str">
        <f>IF(OR($B$29="",K58=""),"",K58-$B$29)</f>
        <v/>
      </c>
      <c r="M58" s="32"/>
      <c r="N58" s="80"/>
    </row>
    <row r="59" spans="1:14" ht="30" x14ac:dyDescent="0.25">
      <c r="A59" s="61"/>
      <c r="B59" s="11" t="s">
        <v>96</v>
      </c>
      <c r="C59" s="117"/>
      <c r="D59" s="118"/>
      <c r="E59" s="118"/>
      <c r="F59" s="119"/>
      <c r="G59" s="12" t="s">
        <v>24</v>
      </c>
      <c r="H59" s="89" t="s">
        <v>35</v>
      </c>
      <c r="I59" s="101">
        <f>16*7</f>
        <v>112</v>
      </c>
      <c r="J59" s="12" t="s">
        <v>28</v>
      </c>
      <c r="K59" s="13" t="str">
        <f>IF(OR($C$33="",AND(OR(H59="[doplňte]",H59=""),I59="")),"",$C$33+MIN(H59:I59))</f>
        <v/>
      </c>
      <c r="L59" s="38" t="str">
        <f>IF(OR($B$29="",K59=""),"",K59-$B$29)</f>
        <v/>
      </c>
      <c r="M59" s="33"/>
      <c r="N59" s="80"/>
    </row>
    <row r="60" spans="1:14" ht="30" customHeight="1" x14ac:dyDescent="0.25">
      <c r="A60" s="61"/>
      <c r="B60" s="155" t="s">
        <v>97</v>
      </c>
      <c r="C60" s="114" t="s">
        <v>142</v>
      </c>
      <c r="D60" s="115"/>
      <c r="E60" s="115"/>
      <c r="F60" s="116"/>
      <c r="G60" s="9" t="s">
        <v>23</v>
      </c>
      <c r="H60" s="90" t="s">
        <v>35</v>
      </c>
      <c r="I60" s="50"/>
      <c r="J60" s="9"/>
      <c r="K60" s="10" t="str">
        <f t="shared" ref="K60:K77" si="5">IF(OR($C$33="",AND(OR(H60="[doplňte]",H60=""),I60="")),"",$C$33+MIN(H60:I60))</f>
        <v/>
      </c>
      <c r="L60" s="39" t="str">
        <f t="shared" ref="L60:L124" si="6">IF(OR($B$29="",K60=""),"",K60-$B$29)</f>
        <v/>
      </c>
      <c r="M60" s="32"/>
      <c r="N60" s="80"/>
    </row>
    <row r="61" spans="1:14" ht="30" x14ac:dyDescent="0.25">
      <c r="A61" s="61"/>
      <c r="B61" s="156" t="s">
        <v>98</v>
      </c>
      <c r="C61" s="117"/>
      <c r="D61" s="118"/>
      <c r="E61" s="118"/>
      <c r="F61" s="119"/>
      <c r="G61" s="12" t="s">
        <v>24</v>
      </c>
      <c r="H61" s="89" t="s">
        <v>35</v>
      </c>
      <c r="I61" s="101">
        <f>16*7</f>
        <v>112</v>
      </c>
      <c r="J61" s="12" t="s">
        <v>28</v>
      </c>
      <c r="K61" s="13" t="str">
        <f t="shared" si="5"/>
        <v/>
      </c>
      <c r="L61" s="38" t="str">
        <f t="shared" si="6"/>
        <v/>
      </c>
      <c r="M61" s="33"/>
      <c r="N61" s="80"/>
    </row>
    <row r="62" spans="1:14" ht="30" x14ac:dyDescent="0.25">
      <c r="A62" s="61"/>
      <c r="B62" s="155" t="s">
        <v>99</v>
      </c>
      <c r="C62" s="114" t="s">
        <v>143</v>
      </c>
      <c r="D62" s="115"/>
      <c r="E62" s="115"/>
      <c r="F62" s="116"/>
      <c r="G62" s="9" t="s">
        <v>23</v>
      </c>
      <c r="H62" s="90" t="s">
        <v>35</v>
      </c>
      <c r="I62" s="50"/>
      <c r="J62" s="9"/>
      <c r="K62" s="10" t="str">
        <f t="shared" ref="K62:K63" si="7">IF(OR($C$34="",AND(OR(H62="[doplňte]",H62=""),I62="")),"",$C$34+MIN(H62:I62))</f>
        <v/>
      </c>
      <c r="L62" s="39" t="str">
        <f t="shared" ref="L62:L63" si="8">IF(OR($B$30="",K62=""),"",K62-$B$30)</f>
        <v/>
      </c>
      <c r="M62" s="32"/>
      <c r="N62" s="80"/>
    </row>
    <row r="63" spans="1:14" ht="30" x14ac:dyDescent="0.25">
      <c r="A63" s="61"/>
      <c r="B63" s="156" t="s">
        <v>100</v>
      </c>
      <c r="C63" s="117"/>
      <c r="D63" s="118"/>
      <c r="E63" s="118"/>
      <c r="F63" s="119"/>
      <c r="G63" s="12" t="s">
        <v>24</v>
      </c>
      <c r="H63" s="89" t="s">
        <v>35</v>
      </c>
      <c r="I63" s="101">
        <f>16*7</f>
        <v>112</v>
      </c>
      <c r="J63" s="12" t="s">
        <v>28</v>
      </c>
      <c r="K63" s="13" t="str">
        <f t="shared" si="7"/>
        <v/>
      </c>
      <c r="L63" s="38" t="str">
        <f t="shared" si="8"/>
        <v/>
      </c>
      <c r="M63" s="33"/>
      <c r="N63" s="80"/>
    </row>
    <row r="64" spans="1:14" ht="30" x14ac:dyDescent="0.25">
      <c r="A64" s="61"/>
      <c r="B64" s="155" t="s">
        <v>144</v>
      </c>
      <c r="C64" s="114" t="s">
        <v>101</v>
      </c>
      <c r="D64" s="115"/>
      <c r="E64" s="115"/>
      <c r="F64" s="116"/>
      <c r="G64" s="9" t="s">
        <v>22</v>
      </c>
      <c r="H64" s="90" t="s">
        <v>35</v>
      </c>
      <c r="I64" s="50"/>
      <c r="J64" s="9"/>
      <c r="K64" s="10" t="str">
        <f t="shared" si="5"/>
        <v/>
      </c>
      <c r="L64" s="39" t="str">
        <f t="shared" si="6"/>
        <v/>
      </c>
      <c r="M64" s="32"/>
      <c r="N64" s="80"/>
    </row>
    <row r="65" spans="1:14" ht="30" x14ac:dyDescent="0.25">
      <c r="A65" s="61"/>
      <c r="B65" s="157" t="s">
        <v>145</v>
      </c>
      <c r="C65" s="141"/>
      <c r="D65" s="142"/>
      <c r="E65" s="142"/>
      <c r="F65" s="143"/>
      <c r="G65" s="18" t="s">
        <v>25</v>
      </c>
      <c r="H65" s="93" t="s">
        <v>35</v>
      </c>
      <c r="I65" s="50">
        <f>16*7</f>
        <v>112</v>
      </c>
      <c r="J65" s="18" t="s">
        <v>28</v>
      </c>
      <c r="K65" s="24" t="str">
        <f t="shared" si="5"/>
        <v/>
      </c>
      <c r="L65" s="50" t="str">
        <f t="shared" si="6"/>
        <v/>
      </c>
      <c r="M65" s="36"/>
      <c r="N65" s="80"/>
    </row>
    <row r="66" spans="1:14" ht="30" x14ac:dyDescent="0.25">
      <c r="A66" s="61"/>
      <c r="B66" s="157" t="s">
        <v>146</v>
      </c>
      <c r="C66" s="141"/>
      <c r="D66" s="142"/>
      <c r="E66" s="142"/>
      <c r="F66" s="143"/>
      <c r="G66" s="18" t="s">
        <v>23</v>
      </c>
      <c r="H66" s="93" t="s">
        <v>35</v>
      </c>
      <c r="I66" s="18"/>
      <c r="J66" s="18"/>
      <c r="K66" s="24" t="str">
        <f t="shared" si="5"/>
        <v/>
      </c>
      <c r="L66" s="50" t="str">
        <f t="shared" si="6"/>
        <v/>
      </c>
      <c r="M66" s="36"/>
      <c r="N66" s="80"/>
    </row>
    <row r="67" spans="1:14" ht="30" x14ac:dyDescent="0.25">
      <c r="A67" s="61"/>
      <c r="B67" s="156" t="s">
        <v>147</v>
      </c>
      <c r="C67" s="117"/>
      <c r="D67" s="118"/>
      <c r="E67" s="118"/>
      <c r="F67" s="119"/>
      <c r="G67" s="12" t="s">
        <v>24</v>
      </c>
      <c r="H67" s="89" t="s">
        <v>35</v>
      </c>
      <c r="I67" s="101">
        <f>32*7</f>
        <v>224</v>
      </c>
      <c r="J67" s="12" t="s">
        <v>29</v>
      </c>
      <c r="K67" s="13" t="str">
        <f t="shared" si="5"/>
        <v/>
      </c>
      <c r="L67" s="38" t="str">
        <f t="shared" si="6"/>
        <v/>
      </c>
      <c r="M67" s="33"/>
      <c r="N67" s="80"/>
    </row>
    <row r="68" spans="1:14" ht="30" x14ac:dyDescent="0.25">
      <c r="A68" s="61"/>
      <c r="B68" s="155" t="s">
        <v>140</v>
      </c>
      <c r="C68" s="114" t="s">
        <v>150</v>
      </c>
      <c r="D68" s="115"/>
      <c r="E68" s="115"/>
      <c r="F68" s="116"/>
      <c r="G68" s="9" t="s">
        <v>23</v>
      </c>
      <c r="H68" s="90" t="s">
        <v>35</v>
      </c>
      <c r="I68" s="50"/>
      <c r="J68" s="9"/>
      <c r="K68" s="10" t="str">
        <f t="shared" ref="K68:K69" si="9">IF(OR($C$34="",AND(OR(H68="[doplňte]",H68=""),I68="")),"",$C$34+MIN(H68:I68))</f>
        <v/>
      </c>
      <c r="L68" s="39" t="str">
        <f t="shared" ref="L68:L69" si="10">IF(OR($B$30="",K68=""),"",K68-$B$30)</f>
        <v/>
      </c>
      <c r="M68" s="32"/>
      <c r="N68" s="80"/>
    </row>
    <row r="69" spans="1:14" ht="30" x14ac:dyDescent="0.25">
      <c r="A69" s="61"/>
      <c r="B69" s="156" t="s">
        <v>141</v>
      </c>
      <c r="C69" s="117"/>
      <c r="D69" s="118"/>
      <c r="E69" s="118"/>
      <c r="F69" s="119"/>
      <c r="G69" s="12" t="s">
        <v>24</v>
      </c>
      <c r="H69" s="89" t="s">
        <v>35</v>
      </c>
      <c r="I69" s="101">
        <f>16*7</f>
        <v>112</v>
      </c>
      <c r="J69" s="12" t="s">
        <v>28</v>
      </c>
      <c r="K69" s="13" t="str">
        <f t="shared" si="9"/>
        <v/>
      </c>
      <c r="L69" s="38" t="str">
        <f t="shared" si="10"/>
        <v/>
      </c>
      <c r="M69" s="33"/>
      <c r="N69" s="80"/>
    </row>
    <row r="70" spans="1:14" ht="30" x14ac:dyDescent="0.25">
      <c r="A70" s="61"/>
      <c r="B70" s="155" t="s">
        <v>152</v>
      </c>
      <c r="C70" s="114" t="s">
        <v>61</v>
      </c>
      <c r="D70" s="115"/>
      <c r="E70" s="115"/>
      <c r="F70" s="116"/>
      <c r="G70" s="9" t="s">
        <v>25</v>
      </c>
      <c r="H70" s="90" t="s">
        <v>35</v>
      </c>
      <c r="I70" s="39">
        <f>16*7</f>
        <v>112</v>
      </c>
      <c r="J70" s="9" t="s">
        <v>28</v>
      </c>
      <c r="K70" s="10" t="str">
        <f t="shared" si="5"/>
        <v/>
      </c>
      <c r="L70" s="39" t="str">
        <f t="shared" si="6"/>
        <v/>
      </c>
      <c r="M70" s="32"/>
      <c r="N70" s="80"/>
    </row>
    <row r="71" spans="1:14" ht="30" x14ac:dyDescent="0.25">
      <c r="A71" s="61"/>
      <c r="B71" s="157" t="s">
        <v>153</v>
      </c>
      <c r="C71" s="141"/>
      <c r="D71" s="142"/>
      <c r="E71" s="142"/>
      <c r="F71" s="143"/>
      <c r="G71" s="18" t="s">
        <v>23</v>
      </c>
      <c r="H71" s="93" t="s">
        <v>35</v>
      </c>
      <c r="I71" s="18"/>
      <c r="J71" s="18"/>
      <c r="K71" s="24" t="str">
        <f t="shared" si="5"/>
        <v/>
      </c>
      <c r="L71" s="50" t="str">
        <f t="shared" si="6"/>
        <v/>
      </c>
      <c r="M71" s="36"/>
      <c r="N71" s="80"/>
    </row>
    <row r="72" spans="1:14" ht="30" x14ac:dyDescent="0.25">
      <c r="A72" s="61"/>
      <c r="B72" s="156" t="s">
        <v>154</v>
      </c>
      <c r="C72" s="117"/>
      <c r="D72" s="118"/>
      <c r="E72" s="118"/>
      <c r="F72" s="119"/>
      <c r="G72" s="12" t="s">
        <v>24</v>
      </c>
      <c r="H72" s="89" t="s">
        <v>35</v>
      </c>
      <c r="I72" s="38">
        <f>32*7</f>
        <v>224</v>
      </c>
      <c r="J72" s="12" t="s">
        <v>28</v>
      </c>
      <c r="K72" s="13" t="str">
        <f t="shared" si="5"/>
        <v/>
      </c>
      <c r="L72" s="38" t="str">
        <f t="shared" si="6"/>
        <v/>
      </c>
      <c r="M72" s="33"/>
      <c r="N72" s="80"/>
    </row>
    <row r="73" spans="1:14" ht="30" x14ac:dyDescent="0.25">
      <c r="A73" s="61"/>
      <c r="B73" s="155" t="s">
        <v>148</v>
      </c>
      <c r="C73" s="114" t="s">
        <v>151</v>
      </c>
      <c r="D73" s="115"/>
      <c r="E73" s="115"/>
      <c r="F73" s="116"/>
      <c r="G73" s="9" t="s">
        <v>23</v>
      </c>
      <c r="H73" s="90" t="s">
        <v>35</v>
      </c>
      <c r="I73" s="50"/>
      <c r="J73" s="9"/>
      <c r="K73" s="10" t="str">
        <f t="shared" ref="K73:K74" si="11">IF(OR($C$34="",AND(OR(H73="[doplňte]",H73=""),I73="")),"",$C$34+MIN(H73:I73))</f>
        <v/>
      </c>
      <c r="L73" s="39" t="str">
        <f t="shared" ref="L73:L74" si="12">IF(OR($B$30="",K73=""),"",K73-$B$30)</f>
        <v/>
      </c>
      <c r="M73" s="32"/>
      <c r="N73" s="80"/>
    </row>
    <row r="74" spans="1:14" ht="30" x14ac:dyDescent="0.25">
      <c r="A74" s="61"/>
      <c r="B74" s="156" t="s">
        <v>149</v>
      </c>
      <c r="C74" s="117"/>
      <c r="D74" s="118"/>
      <c r="E74" s="118"/>
      <c r="F74" s="119"/>
      <c r="G74" s="12" t="s">
        <v>24</v>
      </c>
      <c r="H74" s="89" t="s">
        <v>35</v>
      </c>
      <c r="I74" s="101">
        <f>34*7</f>
        <v>238</v>
      </c>
      <c r="J74" s="12" t="s">
        <v>28</v>
      </c>
      <c r="K74" s="13" t="str">
        <f t="shared" si="11"/>
        <v/>
      </c>
      <c r="L74" s="38" t="str">
        <f t="shared" si="12"/>
        <v/>
      </c>
      <c r="M74" s="33"/>
      <c r="N74" s="80"/>
    </row>
    <row r="75" spans="1:14" ht="30" x14ac:dyDescent="0.25">
      <c r="A75" s="61"/>
      <c r="B75" s="155" t="s">
        <v>155</v>
      </c>
      <c r="C75" s="114" t="s">
        <v>11</v>
      </c>
      <c r="D75" s="115"/>
      <c r="E75" s="115"/>
      <c r="F75" s="116"/>
      <c r="G75" s="18" t="s">
        <v>23</v>
      </c>
      <c r="H75" s="93" t="s">
        <v>35</v>
      </c>
      <c r="I75" s="18"/>
      <c r="J75" s="18"/>
      <c r="K75" s="24" t="str">
        <f t="shared" si="5"/>
        <v/>
      </c>
      <c r="L75" s="50" t="str">
        <f t="shared" si="6"/>
        <v/>
      </c>
      <c r="M75" s="36"/>
      <c r="N75" s="80"/>
    </row>
    <row r="76" spans="1:14" ht="30" x14ac:dyDescent="0.25">
      <c r="A76" s="61"/>
      <c r="B76" s="158" t="s">
        <v>156</v>
      </c>
      <c r="C76" s="117"/>
      <c r="D76" s="118"/>
      <c r="E76" s="118"/>
      <c r="F76" s="119"/>
      <c r="G76" s="12" t="s">
        <v>24</v>
      </c>
      <c r="H76" s="89" t="s">
        <v>35</v>
      </c>
      <c r="I76" s="38">
        <f>34*7</f>
        <v>238</v>
      </c>
      <c r="J76" s="12" t="s">
        <v>29</v>
      </c>
      <c r="K76" s="13" t="str">
        <f t="shared" si="5"/>
        <v/>
      </c>
      <c r="L76" s="38" t="str">
        <f t="shared" si="6"/>
        <v/>
      </c>
      <c r="M76" s="33"/>
      <c r="N76" s="80"/>
    </row>
    <row r="77" spans="1:14" ht="36" x14ac:dyDescent="0.25">
      <c r="A77" s="61"/>
      <c r="B77" s="155" t="s">
        <v>157</v>
      </c>
      <c r="C77" s="114" t="s">
        <v>10</v>
      </c>
      <c r="D77" s="115"/>
      <c r="E77" s="115"/>
      <c r="F77" s="116"/>
      <c r="G77" s="9" t="s">
        <v>56</v>
      </c>
      <c r="H77" s="88" t="s">
        <v>35</v>
      </c>
      <c r="I77" s="51">
        <f>36*7</f>
        <v>252</v>
      </c>
      <c r="J77" s="25" t="s">
        <v>29</v>
      </c>
      <c r="K77" s="26" t="str">
        <f t="shared" si="5"/>
        <v/>
      </c>
      <c r="L77" s="51" t="str">
        <f t="shared" si="6"/>
        <v/>
      </c>
      <c r="M77" s="37"/>
      <c r="N77" s="80"/>
    </row>
    <row r="78" spans="1:14" ht="30" x14ac:dyDescent="0.25">
      <c r="A78" s="61"/>
      <c r="B78" s="157" t="s">
        <v>158</v>
      </c>
      <c r="C78" s="141"/>
      <c r="D78" s="142"/>
      <c r="E78" s="142"/>
      <c r="F78" s="143"/>
      <c r="G78" s="18" t="s">
        <v>30</v>
      </c>
      <c r="H78" s="94"/>
      <c r="I78" s="9"/>
      <c r="J78" s="9"/>
      <c r="K78" s="10" t="str">
        <f>IF(K77="","",K77+70)</f>
        <v/>
      </c>
      <c r="L78" s="39" t="str">
        <f t="shared" si="6"/>
        <v/>
      </c>
      <c r="M78" s="32" t="s">
        <v>80</v>
      </c>
      <c r="N78" s="80"/>
    </row>
    <row r="79" spans="1:14" ht="30.75" thickBot="1" x14ac:dyDescent="0.3">
      <c r="A79" s="62"/>
      <c r="B79" s="159" t="s">
        <v>159</v>
      </c>
      <c r="C79" s="138"/>
      <c r="D79" s="139"/>
      <c r="E79" s="139"/>
      <c r="F79" s="140"/>
      <c r="G79" s="28" t="s">
        <v>12</v>
      </c>
      <c r="H79" s="95"/>
      <c r="I79" s="28"/>
      <c r="J79" s="28"/>
      <c r="K79" s="29" t="str">
        <f>IF(K78="","",K78+21)</f>
        <v/>
      </c>
      <c r="L79" s="52" t="str">
        <f t="shared" si="6"/>
        <v/>
      </c>
      <c r="M79" s="102" t="s">
        <v>73</v>
      </c>
      <c r="N79" s="80"/>
    </row>
    <row r="80" spans="1:14" ht="30.75" thickBot="1" x14ac:dyDescent="0.3">
      <c r="A80" s="111" t="s">
        <v>122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80"/>
    </row>
    <row r="81" spans="1:14" ht="30.75" thickBot="1" x14ac:dyDescent="0.3">
      <c r="A81" s="112" t="s">
        <v>1</v>
      </c>
      <c r="B81" s="45" t="s">
        <v>2</v>
      </c>
      <c r="C81" s="120" t="s">
        <v>3</v>
      </c>
      <c r="D81" s="121"/>
      <c r="E81" s="121"/>
      <c r="F81" s="122"/>
      <c r="G81" s="45" t="s">
        <v>4</v>
      </c>
      <c r="H81" s="3" t="s">
        <v>37</v>
      </c>
      <c r="I81" s="45" t="s">
        <v>38</v>
      </c>
      <c r="J81" s="45" t="s">
        <v>26</v>
      </c>
      <c r="K81" s="3" t="s">
        <v>58</v>
      </c>
      <c r="L81" s="3" t="s">
        <v>59</v>
      </c>
      <c r="M81" s="4" t="s">
        <v>34</v>
      </c>
      <c r="N81" s="80"/>
    </row>
    <row r="82" spans="1:14" ht="30" x14ac:dyDescent="0.25">
      <c r="A82" s="60" t="s">
        <v>86</v>
      </c>
      <c r="B82" s="20" t="s">
        <v>6</v>
      </c>
      <c r="C82" s="144" t="s">
        <v>102</v>
      </c>
      <c r="D82" s="145"/>
      <c r="E82" s="145"/>
      <c r="F82" s="146"/>
      <c r="G82" s="21" t="s">
        <v>22</v>
      </c>
      <c r="H82" s="92" t="s">
        <v>35</v>
      </c>
      <c r="I82" s="21"/>
      <c r="J82" s="21"/>
      <c r="K82" s="22" t="str">
        <f t="shared" ref="K82:K95" si="13">IF(OR($C$34="",AND(OR(H82="[doplňte]",H82=""),I82="")),"",$C$34+MIN(H82:I82))</f>
        <v/>
      </c>
      <c r="L82" s="43" t="str">
        <f t="shared" si="6"/>
        <v/>
      </c>
      <c r="M82" s="35"/>
      <c r="N82" s="80"/>
    </row>
    <row r="83" spans="1:14" ht="30" x14ac:dyDescent="0.25">
      <c r="A83" s="61"/>
      <c r="B83" s="23" t="s">
        <v>7</v>
      </c>
      <c r="C83" s="141"/>
      <c r="D83" s="142"/>
      <c r="E83" s="142"/>
      <c r="F83" s="143"/>
      <c r="G83" s="18" t="s">
        <v>25</v>
      </c>
      <c r="H83" s="93" t="s">
        <v>35</v>
      </c>
      <c r="I83" s="50">
        <f>16*7</f>
        <v>112</v>
      </c>
      <c r="J83" s="18" t="s">
        <v>28</v>
      </c>
      <c r="K83" s="24" t="str">
        <f t="shared" si="13"/>
        <v/>
      </c>
      <c r="L83" s="50" t="str">
        <f t="shared" si="6"/>
        <v/>
      </c>
      <c r="M83" s="36"/>
      <c r="N83" s="80"/>
    </row>
    <row r="84" spans="1:14" ht="30" x14ac:dyDescent="0.25">
      <c r="A84" s="61"/>
      <c r="B84" s="157" t="s">
        <v>8</v>
      </c>
      <c r="C84" s="141"/>
      <c r="D84" s="142"/>
      <c r="E84" s="142"/>
      <c r="F84" s="143"/>
      <c r="G84" s="18" t="s">
        <v>23</v>
      </c>
      <c r="H84" s="93" t="s">
        <v>35</v>
      </c>
      <c r="I84" s="18"/>
      <c r="J84" s="18"/>
      <c r="K84" s="24" t="str">
        <f t="shared" si="13"/>
        <v/>
      </c>
      <c r="L84" s="50" t="str">
        <f t="shared" si="6"/>
        <v/>
      </c>
      <c r="M84" s="36"/>
      <c r="N84" s="80"/>
    </row>
    <row r="85" spans="1:14" ht="30" x14ac:dyDescent="0.25">
      <c r="A85" s="61"/>
      <c r="B85" s="156" t="s">
        <v>9</v>
      </c>
      <c r="C85" s="117"/>
      <c r="D85" s="118"/>
      <c r="E85" s="118"/>
      <c r="F85" s="119"/>
      <c r="G85" s="12" t="s">
        <v>24</v>
      </c>
      <c r="H85" s="89" t="s">
        <v>35</v>
      </c>
      <c r="I85" s="101">
        <f>32*7</f>
        <v>224</v>
      </c>
      <c r="J85" s="12" t="s">
        <v>29</v>
      </c>
      <c r="K85" s="13" t="str">
        <f t="shared" si="13"/>
        <v/>
      </c>
      <c r="L85" s="38" t="str">
        <f t="shared" si="6"/>
        <v/>
      </c>
      <c r="M85" s="33"/>
      <c r="N85" s="80"/>
    </row>
    <row r="86" spans="1:14" ht="30" x14ac:dyDescent="0.25">
      <c r="A86" s="61"/>
      <c r="B86" s="155" t="s">
        <v>160</v>
      </c>
      <c r="C86" s="114" t="s">
        <v>150</v>
      </c>
      <c r="D86" s="115"/>
      <c r="E86" s="115"/>
      <c r="F86" s="116"/>
      <c r="G86" s="9" t="s">
        <v>23</v>
      </c>
      <c r="H86" s="90" t="s">
        <v>35</v>
      </c>
      <c r="I86" s="50"/>
      <c r="J86" s="9"/>
      <c r="K86" s="10" t="str">
        <f t="shared" si="13"/>
        <v/>
      </c>
      <c r="L86" s="39" t="str">
        <f t="shared" ref="L86:L87" si="14">IF(OR($B$30="",K86=""),"",K86-$B$30)</f>
        <v/>
      </c>
      <c r="M86" s="32"/>
      <c r="N86" s="80"/>
    </row>
    <row r="87" spans="1:14" ht="30" x14ac:dyDescent="0.25">
      <c r="A87" s="61"/>
      <c r="B87" s="156" t="s">
        <v>161</v>
      </c>
      <c r="C87" s="117"/>
      <c r="D87" s="118"/>
      <c r="E87" s="118"/>
      <c r="F87" s="119"/>
      <c r="G87" s="12" t="s">
        <v>24</v>
      </c>
      <c r="H87" s="89" t="s">
        <v>35</v>
      </c>
      <c r="I87" s="101">
        <f>16*7</f>
        <v>112</v>
      </c>
      <c r="J87" s="12" t="s">
        <v>28</v>
      </c>
      <c r="K87" s="13" t="str">
        <f t="shared" si="13"/>
        <v/>
      </c>
      <c r="L87" s="38" t="str">
        <f t="shared" si="14"/>
        <v/>
      </c>
      <c r="M87" s="33"/>
      <c r="N87" s="80"/>
    </row>
    <row r="88" spans="1:14" ht="30" x14ac:dyDescent="0.25">
      <c r="A88" s="61"/>
      <c r="B88" s="155" t="s">
        <v>162</v>
      </c>
      <c r="C88" s="114" t="s">
        <v>61</v>
      </c>
      <c r="D88" s="115"/>
      <c r="E88" s="115"/>
      <c r="F88" s="116"/>
      <c r="G88" s="9" t="s">
        <v>25</v>
      </c>
      <c r="H88" s="90" t="s">
        <v>35</v>
      </c>
      <c r="I88" s="39">
        <f>16*7</f>
        <v>112</v>
      </c>
      <c r="J88" s="9" t="s">
        <v>28</v>
      </c>
      <c r="K88" s="10" t="str">
        <f t="shared" si="13"/>
        <v/>
      </c>
      <c r="L88" s="39" t="str">
        <f t="shared" si="6"/>
        <v/>
      </c>
      <c r="M88" s="32"/>
      <c r="N88" s="80"/>
    </row>
    <row r="89" spans="1:14" ht="30" x14ac:dyDescent="0.25">
      <c r="A89" s="61"/>
      <c r="B89" s="157" t="s">
        <v>163</v>
      </c>
      <c r="C89" s="141"/>
      <c r="D89" s="142"/>
      <c r="E89" s="142"/>
      <c r="F89" s="143"/>
      <c r="G89" s="18" t="s">
        <v>23</v>
      </c>
      <c r="H89" s="93" t="s">
        <v>35</v>
      </c>
      <c r="I89" s="18"/>
      <c r="J89" s="18"/>
      <c r="K89" s="24" t="str">
        <f t="shared" si="13"/>
        <v/>
      </c>
      <c r="L89" s="50" t="str">
        <f t="shared" si="6"/>
        <v/>
      </c>
      <c r="M89" s="36"/>
      <c r="N89" s="80"/>
    </row>
    <row r="90" spans="1:14" ht="30" x14ac:dyDescent="0.25">
      <c r="A90" s="61"/>
      <c r="B90" s="156" t="s">
        <v>164</v>
      </c>
      <c r="C90" s="117"/>
      <c r="D90" s="118"/>
      <c r="E90" s="118"/>
      <c r="F90" s="119"/>
      <c r="G90" s="12" t="s">
        <v>24</v>
      </c>
      <c r="H90" s="89" t="s">
        <v>35</v>
      </c>
      <c r="I90" s="38">
        <f>32*7</f>
        <v>224</v>
      </c>
      <c r="J90" s="12" t="s">
        <v>28</v>
      </c>
      <c r="K90" s="13" t="str">
        <f t="shared" si="13"/>
        <v/>
      </c>
      <c r="L90" s="38" t="str">
        <f t="shared" si="6"/>
        <v/>
      </c>
      <c r="M90" s="33"/>
      <c r="N90" s="80"/>
    </row>
    <row r="91" spans="1:14" ht="30" x14ac:dyDescent="0.25">
      <c r="A91" s="61"/>
      <c r="B91" s="155" t="s">
        <v>81</v>
      </c>
      <c r="C91" s="114" t="s">
        <v>151</v>
      </c>
      <c r="D91" s="115"/>
      <c r="E91" s="115"/>
      <c r="F91" s="116"/>
      <c r="G91" s="9" t="s">
        <v>23</v>
      </c>
      <c r="H91" s="90" t="s">
        <v>35</v>
      </c>
      <c r="I91" s="50"/>
      <c r="J91" s="9"/>
      <c r="K91" s="10" t="str">
        <f t="shared" si="13"/>
        <v/>
      </c>
      <c r="L91" s="39" t="str">
        <f t="shared" ref="L91:L92" si="15">IF(OR($B$30="",K91=""),"",K91-$B$30)</f>
        <v/>
      </c>
      <c r="M91" s="32"/>
      <c r="N91" s="80"/>
    </row>
    <row r="92" spans="1:14" ht="30" x14ac:dyDescent="0.25">
      <c r="A92" s="61"/>
      <c r="B92" s="156" t="s">
        <v>82</v>
      </c>
      <c r="C92" s="117"/>
      <c r="D92" s="118"/>
      <c r="E92" s="118"/>
      <c r="F92" s="119"/>
      <c r="G92" s="12" t="s">
        <v>24</v>
      </c>
      <c r="H92" s="89" t="s">
        <v>35</v>
      </c>
      <c r="I92" s="101">
        <f>34*7</f>
        <v>238</v>
      </c>
      <c r="J92" s="12" t="s">
        <v>28</v>
      </c>
      <c r="K92" s="13" t="str">
        <f t="shared" si="13"/>
        <v/>
      </c>
      <c r="L92" s="38" t="str">
        <f t="shared" si="15"/>
        <v/>
      </c>
      <c r="M92" s="33"/>
      <c r="N92" s="80"/>
    </row>
    <row r="93" spans="1:14" ht="30" x14ac:dyDescent="0.25">
      <c r="A93" s="61"/>
      <c r="B93" s="155" t="s">
        <v>165</v>
      </c>
      <c r="C93" s="114" t="s">
        <v>11</v>
      </c>
      <c r="D93" s="115"/>
      <c r="E93" s="115"/>
      <c r="F93" s="116"/>
      <c r="G93" s="18" t="s">
        <v>23</v>
      </c>
      <c r="H93" s="93" t="s">
        <v>35</v>
      </c>
      <c r="I93" s="18"/>
      <c r="J93" s="18"/>
      <c r="K93" s="24" t="str">
        <f t="shared" si="13"/>
        <v/>
      </c>
      <c r="L93" s="50" t="str">
        <f t="shared" si="6"/>
        <v/>
      </c>
      <c r="M93" s="36"/>
      <c r="N93" s="80"/>
    </row>
    <row r="94" spans="1:14" ht="30" x14ac:dyDescent="0.25">
      <c r="A94" s="61"/>
      <c r="B94" s="158" t="s">
        <v>166</v>
      </c>
      <c r="C94" s="117"/>
      <c r="D94" s="118"/>
      <c r="E94" s="118"/>
      <c r="F94" s="119"/>
      <c r="G94" s="12" t="s">
        <v>24</v>
      </c>
      <c r="H94" s="89" t="s">
        <v>35</v>
      </c>
      <c r="I94" s="38">
        <f>34*7</f>
        <v>238</v>
      </c>
      <c r="J94" s="12" t="s">
        <v>29</v>
      </c>
      <c r="K94" s="13" t="str">
        <f t="shared" si="13"/>
        <v/>
      </c>
      <c r="L94" s="38" t="str">
        <f t="shared" si="6"/>
        <v/>
      </c>
      <c r="M94" s="33"/>
      <c r="N94" s="80"/>
    </row>
    <row r="95" spans="1:14" ht="36" x14ac:dyDescent="0.25">
      <c r="A95" s="61"/>
      <c r="B95" s="155" t="s">
        <v>167</v>
      </c>
      <c r="C95" s="114" t="s">
        <v>10</v>
      </c>
      <c r="D95" s="115"/>
      <c r="E95" s="115"/>
      <c r="F95" s="116"/>
      <c r="G95" s="9" t="s">
        <v>56</v>
      </c>
      <c r="H95" s="88" t="s">
        <v>35</v>
      </c>
      <c r="I95" s="51">
        <f>36*7</f>
        <v>252</v>
      </c>
      <c r="J95" s="25" t="s">
        <v>29</v>
      </c>
      <c r="K95" s="26" t="str">
        <f t="shared" si="13"/>
        <v/>
      </c>
      <c r="L95" s="51" t="str">
        <f t="shared" si="6"/>
        <v/>
      </c>
      <c r="M95" s="37"/>
      <c r="N95" s="80"/>
    </row>
    <row r="96" spans="1:14" ht="30" x14ac:dyDescent="0.25">
      <c r="A96" s="61"/>
      <c r="B96" s="157" t="s">
        <v>168</v>
      </c>
      <c r="C96" s="141"/>
      <c r="D96" s="142"/>
      <c r="E96" s="142"/>
      <c r="F96" s="143"/>
      <c r="G96" s="18" t="s">
        <v>30</v>
      </c>
      <c r="H96" s="94"/>
      <c r="I96" s="9"/>
      <c r="J96" s="9"/>
      <c r="K96" s="10" t="str">
        <f>IF(K95="","",K95+70)</f>
        <v/>
      </c>
      <c r="L96" s="39" t="str">
        <f t="shared" si="6"/>
        <v/>
      </c>
      <c r="M96" s="32" t="s">
        <v>80</v>
      </c>
      <c r="N96" s="80"/>
    </row>
    <row r="97" spans="1:14" ht="30.75" thickBot="1" x14ac:dyDescent="0.3">
      <c r="A97" s="62"/>
      <c r="B97" s="159" t="s">
        <v>169</v>
      </c>
      <c r="C97" s="138"/>
      <c r="D97" s="139"/>
      <c r="E97" s="139"/>
      <c r="F97" s="140"/>
      <c r="G97" s="28" t="s">
        <v>12</v>
      </c>
      <c r="H97" s="95"/>
      <c r="I97" s="28"/>
      <c r="J97" s="28"/>
      <c r="K97" s="29" t="str">
        <f>IF(K96="","",K96+21)</f>
        <v/>
      </c>
      <c r="L97" s="52" t="str">
        <f t="shared" si="6"/>
        <v/>
      </c>
      <c r="M97" s="102" t="s">
        <v>73</v>
      </c>
      <c r="N97" s="80"/>
    </row>
    <row r="98" spans="1:14" ht="30" x14ac:dyDescent="0.25">
      <c r="A98" s="61" t="s">
        <v>125</v>
      </c>
      <c r="B98" s="8" t="s">
        <v>105</v>
      </c>
      <c r="C98" s="144" t="s">
        <v>104</v>
      </c>
      <c r="D98" s="145"/>
      <c r="E98" s="145"/>
      <c r="F98" s="146"/>
      <c r="G98" s="9" t="s">
        <v>25</v>
      </c>
      <c r="H98" s="90" t="s">
        <v>35</v>
      </c>
      <c r="I98" s="9"/>
      <c r="J98" s="9"/>
      <c r="K98" s="10" t="str">
        <f t="shared" ref="K98:K111" si="16">IF(OR($C$35="",AND(OR(H98="[doplňte]",H98=""),I98="")),"",$C$35+MIN(H98:I98))</f>
        <v/>
      </c>
      <c r="L98" s="43" t="str">
        <f t="shared" si="6"/>
        <v/>
      </c>
      <c r="M98" s="32"/>
      <c r="N98" s="80"/>
    </row>
    <row r="99" spans="1:14" ht="30" x14ac:dyDescent="0.25">
      <c r="A99" s="61"/>
      <c r="B99" s="23" t="s">
        <v>106</v>
      </c>
      <c r="C99" s="141"/>
      <c r="D99" s="142"/>
      <c r="E99" s="142"/>
      <c r="F99" s="143"/>
      <c r="G99" s="18" t="s">
        <v>23</v>
      </c>
      <c r="H99" s="93" t="s">
        <v>35</v>
      </c>
      <c r="I99" s="18"/>
      <c r="J99" s="18"/>
      <c r="K99" s="24" t="str">
        <f t="shared" si="16"/>
        <v/>
      </c>
      <c r="L99" s="50" t="str">
        <f t="shared" si="6"/>
        <v/>
      </c>
      <c r="M99" s="36"/>
      <c r="N99" s="80"/>
    </row>
    <row r="100" spans="1:14" ht="30" x14ac:dyDescent="0.25">
      <c r="A100" s="61"/>
      <c r="B100" s="11" t="s">
        <v>107</v>
      </c>
      <c r="C100" s="117"/>
      <c r="D100" s="118"/>
      <c r="E100" s="118"/>
      <c r="F100" s="119"/>
      <c r="G100" s="12" t="s">
        <v>24</v>
      </c>
      <c r="H100" s="89" t="s">
        <v>35</v>
      </c>
      <c r="I100" s="38">
        <f>38*7</f>
        <v>266</v>
      </c>
      <c r="J100" s="12" t="s">
        <v>29</v>
      </c>
      <c r="K100" s="13" t="str">
        <f t="shared" si="16"/>
        <v/>
      </c>
      <c r="L100" s="38" t="str">
        <f t="shared" si="6"/>
        <v/>
      </c>
      <c r="M100" s="33"/>
      <c r="N100" s="80"/>
    </row>
    <row r="101" spans="1:14" ht="30" x14ac:dyDescent="0.25">
      <c r="A101" s="61"/>
      <c r="B101" s="8" t="s">
        <v>126</v>
      </c>
      <c r="C101" s="114" t="s">
        <v>61</v>
      </c>
      <c r="D101" s="115"/>
      <c r="E101" s="115"/>
      <c r="F101" s="116"/>
      <c r="G101" s="9" t="s">
        <v>25</v>
      </c>
      <c r="H101" s="90" t="s">
        <v>35</v>
      </c>
      <c r="I101" s="9"/>
      <c r="J101" s="9"/>
      <c r="K101" s="10" t="str">
        <f t="shared" si="16"/>
        <v/>
      </c>
      <c r="L101" s="39" t="str">
        <f t="shared" si="6"/>
        <v/>
      </c>
      <c r="M101" s="32"/>
      <c r="N101" s="80"/>
    </row>
    <row r="102" spans="1:14" ht="30" x14ac:dyDescent="0.25">
      <c r="A102" s="61"/>
      <c r="B102" s="8" t="s">
        <v>127</v>
      </c>
      <c r="C102" s="141"/>
      <c r="D102" s="142"/>
      <c r="E102" s="142"/>
      <c r="F102" s="143"/>
      <c r="G102" s="18" t="s">
        <v>23</v>
      </c>
      <c r="H102" s="93" t="s">
        <v>35</v>
      </c>
      <c r="I102" s="18"/>
      <c r="J102" s="18"/>
      <c r="K102" s="24" t="str">
        <f t="shared" si="16"/>
        <v/>
      </c>
      <c r="L102" s="50" t="str">
        <f t="shared" si="6"/>
        <v/>
      </c>
      <c r="M102" s="36"/>
      <c r="N102" s="80"/>
    </row>
    <row r="103" spans="1:14" ht="30" x14ac:dyDescent="0.25">
      <c r="A103" s="61"/>
      <c r="B103" s="11" t="s">
        <v>128</v>
      </c>
      <c r="C103" s="117"/>
      <c r="D103" s="118"/>
      <c r="E103" s="118"/>
      <c r="F103" s="119"/>
      <c r="G103" s="12" t="s">
        <v>24</v>
      </c>
      <c r="H103" s="89" t="s">
        <v>35</v>
      </c>
      <c r="I103" s="38">
        <f>38*7</f>
        <v>266</v>
      </c>
      <c r="J103" s="12" t="s">
        <v>29</v>
      </c>
      <c r="K103" s="13" t="str">
        <f t="shared" si="16"/>
        <v/>
      </c>
      <c r="L103" s="38" t="str">
        <f t="shared" si="6"/>
        <v/>
      </c>
      <c r="M103" s="33"/>
      <c r="N103" s="80"/>
    </row>
    <row r="104" spans="1:14" ht="30" x14ac:dyDescent="0.25">
      <c r="A104" s="61"/>
      <c r="B104" s="8" t="s">
        <v>108</v>
      </c>
      <c r="C104" s="114" t="s">
        <v>13</v>
      </c>
      <c r="D104" s="115"/>
      <c r="E104" s="115"/>
      <c r="F104" s="116"/>
      <c r="G104" s="9" t="s">
        <v>25</v>
      </c>
      <c r="H104" s="90" t="s">
        <v>35</v>
      </c>
      <c r="I104" s="9"/>
      <c r="J104" s="9"/>
      <c r="K104" s="10" t="str">
        <f t="shared" si="16"/>
        <v/>
      </c>
      <c r="L104" s="39" t="str">
        <f t="shared" si="6"/>
        <v/>
      </c>
      <c r="M104" s="32"/>
      <c r="N104" s="80"/>
    </row>
    <row r="105" spans="1:14" ht="30" x14ac:dyDescent="0.25">
      <c r="A105" s="61"/>
      <c r="B105" s="23" t="s">
        <v>109</v>
      </c>
      <c r="C105" s="141"/>
      <c r="D105" s="142"/>
      <c r="E105" s="142"/>
      <c r="F105" s="143"/>
      <c r="G105" s="18" t="s">
        <v>23</v>
      </c>
      <c r="H105" s="93" t="s">
        <v>35</v>
      </c>
      <c r="I105" s="18"/>
      <c r="J105" s="18"/>
      <c r="K105" s="24" t="str">
        <f t="shared" si="16"/>
        <v/>
      </c>
      <c r="L105" s="50" t="str">
        <f t="shared" si="6"/>
        <v/>
      </c>
      <c r="M105" s="36"/>
      <c r="N105" s="80"/>
    </row>
    <row r="106" spans="1:14" ht="30" x14ac:dyDescent="0.25">
      <c r="A106" s="61"/>
      <c r="B106" s="11" t="s">
        <v>129</v>
      </c>
      <c r="C106" s="117"/>
      <c r="D106" s="118"/>
      <c r="E106" s="118"/>
      <c r="F106" s="119"/>
      <c r="G106" s="12" t="s">
        <v>24</v>
      </c>
      <c r="H106" s="89" t="s">
        <v>35</v>
      </c>
      <c r="I106" s="38">
        <f>38*7</f>
        <v>266</v>
      </c>
      <c r="J106" s="12" t="s">
        <v>29</v>
      </c>
      <c r="K106" s="13" t="str">
        <f t="shared" si="16"/>
        <v/>
      </c>
      <c r="L106" s="38" t="str">
        <f t="shared" si="6"/>
        <v/>
      </c>
      <c r="M106" s="33"/>
      <c r="N106" s="80"/>
    </row>
    <row r="107" spans="1:14" ht="30" x14ac:dyDescent="0.25">
      <c r="A107" s="61"/>
      <c r="B107" s="8" t="s">
        <v>110</v>
      </c>
      <c r="C107" s="114" t="s">
        <v>15</v>
      </c>
      <c r="D107" s="115"/>
      <c r="E107" s="115"/>
      <c r="F107" s="116"/>
      <c r="G107" s="9" t="s">
        <v>23</v>
      </c>
      <c r="H107" s="90" t="s">
        <v>35</v>
      </c>
      <c r="I107" s="9"/>
      <c r="J107" s="9"/>
      <c r="K107" s="10" t="str">
        <f t="shared" si="16"/>
        <v/>
      </c>
      <c r="L107" s="39" t="str">
        <f t="shared" si="6"/>
        <v/>
      </c>
      <c r="M107" s="32"/>
      <c r="N107" s="80"/>
    </row>
    <row r="108" spans="1:14" ht="30" x14ac:dyDescent="0.25">
      <c r="A108" s="61"/>
      <c r="B108" s="11" t="s">
        <v>111</v>
      </c>
      <c r="C108" s="117"/>
      <c r="D108" s="118"/>
      <c r="E108" s="118"/>
      <c r="F108" s="119"/>
      <c r="G108" s="12" t="s">
        <v>24</v>
      </c>
      <c r="H108" s="89" t="s">
        <v>35</v>
      </c>
      <c r="I108" s="38">
        <f>38*7</f>
        <v>266</v>
      </c>
      <c r="J108" s="12" t="s">
        <v>28</v>
      </c>
      <c r="K108" s="13" t="str">
        <f t="shared" si="16"/>
        <v/>
      </c>
      <c r="L108" s="38" t="str">
        <f t="shared" si="6"/>
        <v/>
      </c>
      <c r="M108" s="33"/>
      <c r="N108" s="80"/>
    </row>
    <row r="109" spans="1:14" ht="30" x14ac:dyDescent="0.25">
      <c r="A109" s="61"/>
      <c r="B109" s="8" t="s">
        <v>130</v>
      </c>
      <c r="C109" s="114" t="s">
        <v>14</v>
      </c>
      <c r="D109" s="115"/>
      <c r="E109" s="115"/>
      <c r="F109" s="116"/>
      <c r="G109" s="9" t="s">
        <v>25</v>
      </c>
      <c r="H109" s="90" t="s">
        <v>35</v>
      </c>
      <c r="I109" s="9"/>
      <c r="J109" s="9"/>
      <c r="K109" s="10" t="str">
        <f t="shared" si="16"/>
        <v/>
      </c>
      <c r="L109" s="39" t="str">
        <f t="shared" si="6"/>
        <v/>
      </c>
      <c r="M109" s="32"/>
      <c r="N109" s="80"/>
    </row>
    <row r="110" spans="1:14" ht="30" x14ac:dyDescent="0.25">
      <c r="A110" s="61"/>
      <c r="B110" s="8" t="s">
        <v>131</v>
      </c>
      <c r="C110" s="141"/>
      <c r="D110" s="142"/>
      <c r="E110" s="142"/>
      <c r="F110" s="143"/>
      <c r="G110" s="18" t="s">
        <v>23</v>
      </c>
      <c r="H110" s="93" t="s">
        <v>35</v>
      </c>
      <c r="I110" s="18"/>
      <c r="J110" s="18"/>
      <c r="K110" s="24" t="str">
        <f t="shared" si="16"/>
        <v/>
      </c>
      <c r="L110" s="50" t="str">
        <f t="shared" si="6"/>
        <v/>
      </c>
      <c r="M110" s="36"/>
      <c r="N110" s="80"/>
    </row>
    <row r="111" spans="1:14" ht="30.75" thickBot="1" x14ac:dyDescent="0.3">
      <c r="A111" s="61"/>
      <c r="B111" s="16" t="s">
        <v>132</v>
      </c>
      <c r="C111" s="141"/>
      <c r="D111" s="142"/>
      <c r="E111" s="142"/>
      <c r="F111" s="143"/>
      <c r="G111" s="28" t="s">
        <v>24</v>
      </c>
      <c r="H111" s="103" t="s">
        <v>35</v>
      </c>
      <c r="I111" s="52">
        <f>38*7</f>
        <v>266</v>
      </c>
      <c r="J111" s="17" t="s">
        <v>28</v>
      </c>
      <c r="K111" s="19" t="str">
        <f t="shared" si="16"/>
        <v/>
      </c>
      <c r="L111" s="42" t="str">
        <f t="shared" si="6"/>
        <v/>
      </c>
      <c r="M111" s="34"/>
      <c r="N111" s="80"/>
    </row>
    <row r="112" spans="1:14" ht="30.75" thickBot="1" x14ac:dyDescent="0.3">
      <c r="A112" s="113" t="s">
        <v>138</v>
      </c>
      <c r="B112" s="110"/>
      <c r="C112" s="110"/>
      <c r="D112" s="110"/>
      <c r="E112" s="110"/>
      <c r="F112" s="110"/>
      <c r="G112" s="68"/>
      <c r="H112" s="68"/>
      <c r="I112" s="68"/>
      <c r="J112" s="110"/>
      <c r="K112" s="110"/>
      <c r="L112" s="110"/>
      <c r="M112" s="110"/>
      <c r="N112" s="80"/>
    </row>
    <row r="113" spans="1:14" ht="30.75" thickBot="1" x14ac:dyDescent="0.3">
      <c r="A113" s="44" t="s">
        <v>1</v>
      </c>
      <c r="B113" s="45" t="s">
        <v>2</v>
      </c>
      <c r="C113" s="120" t="s">
        <v>3</v>
      </c>
      <c r="D113" s="121"/>
      <c r="E113" s="121"/>
      <c r="F113" s="122"/>
      <c r="G113" s="45" t="s">
        <v>4</v>
      </c>
      <c r="H113" s="3" t="s">
        <v>37</v>
      </c>
      <c r="I113" s="45" t="s">
        <v>38</v>
      </c>
      <c r="J113" s="45" t="s">
        <v>26</v>
      </c>
      <c r="K113" s="3" t="s">
        <v>58</v>
      </c>
      <c r="L113" s="3" t="s">
        <v>59</v>
      </c>
      <c r="M113" s="4" t="s">
        <v>34</v>
      </c>
      <c r="N113" s="80"/>
    </row>
    <row r="114" spans="1:14" ht="30" x14ac:dyDescent="0.25">
      <c r="A114" s="60" t="s">
        <v>133</v>
      </c>
      <c r="B114" s="20" t="s">
        <v>112</v>
      </c>
      <c r="C114" s="144" t="s">
        <v>103</v>
      </c>
      <c r="D114" s="145"/>
      <c r="E114" s="145"/>
      <c r="F114" s="146"/>
      <c r="G114" s="9" t="s">
        <v>25</v>
      </c>
      <c r="H114" s="92" t="s">
        <v>35</v>
      </c>
      <c r="I114" s="9">
        <f>16*7</f>
        <v>112</v>
      </c>
      <c r="J114" s="21" t="s">
        <v>28</v>
      </c>
      <c r="K114" s="98" t="str">
        <f t="shared" ref="K114:K124" si="17">IF(OR($C$36="",AND(OR(H114="[doplňte]",H114=""),I114="")),"",$C$36+MIN(H114:I114))</f>
        <v/>
      </c>
      <c r="L114" s="43" t="str">
        <f t="shared" si="6"/>
        <v/>
      </c>
      <c r="M114" s="35"/>
      <c r="N114" s="80"/>
    </row>
    <row r="115" spans="1:14" ht="30" x14ac:dyDescent="0.25">
      <c r="A115" s="61"/>
      <c r="B115" s="23" t="s">
        <v>113</v>
      </c>
      <c r="C115" s="141"/>
      <c r="D115" s="142"/>
      <c r="E115" s="142"/>
      <c r="F115" s="143"/>
      <c r="G115" s="18" t="s">
        <v>23</v>
      </c>
      <c r="H115" s="93" t="s">
        <v>35</v>
      </c>
      <c r="I115" s="18"/>
      <c r="J115" s="18"/>
      <c r="K115" s="24" t="str">
        <f t="shared" si="17"/>
        <v/>
      </c>
      <c r="L115" s="50" t="str">
        <f t="shared" si="6"/>
        <v/>
      </c>
      <c r="M115" s="36"/>
      <c r="N115" s="80"/>
    </row>
    <row r="116" spans="1:14" ht="30" x14ac:dyDescent="0.25">
      <c r="A116" s="61"/>
      <c r="B116" s="11" t="s">
        <v>114</v>
      </c>
      <c r="C116" s="117"/>
      <c r="D116" s="118"/>
      <c r="E116" s="118"/>
      <c r="F116" s="119"/>
      <c r="G116" s="12" t="s">
        <v>24</v>
      </c>
      <c r="H116" s="89" t="s">
        <v>35</v>
      </c>
      <c r="I116" s="38">
        <f>26*7</f>
        <v>182</v>
      </c>
      <c r="J116" s="12" t="s">
        <v>29</v>
      </c>
      <c r="K116" s="13" t="str">
        <f t="shared" si="17"/>
        <v/>
      </c>
      <c r="L116" s="38" t="str">
        <f t="shared" si="6"/>
        <v/>
      </c>
      <c r="M116" s="33"/>
      <c r="N116" s="80"/>
    </row>
    <row r="117" spans="1:14" ht="30" x14ac:dyDescent="0.25">
      <c r="A117" s="61"/>
      <c r="B117" s="8" t="s">
        <v>134</v>
      </c>
      <c r="C117" s="114" t="s">
        <v>61</v>
      </c>
      <c r="D117" s="115"/>
      <c r="E117" s="115"/>
      <c r="F117" s="116"/>
      <c r="G117" s="9" t="s">
        <v>25</v>
      </c>
      <c r="H117" s="90" t="s">
        <v>35</v>
      </c>
      <c r="I117" s="9">
        <f>16*7</f>
        <v>112</v>
      </c>
      <c r="J117" s="9" t="s">
        <v>28</v>
      </c>
      <c r="K117" s="10" t="str">
        <f t="shared" si="17"/>
        <v/>
      </c>
      <c r="L117" s="39" t="str">
        <f t="shared" si="6"/>
        <v/>
      </c>
      <c r="M117" s="32"/>
      <c r="N117" s="80"/>
    </row>
    <row r="118" spans="1:14" ht="30" x14ac:dyDescent="0.25">
      <c r="A118" s="61"/>
      <c r="B118" s="8" t="s">
        <v>135</v>
      </c>
      <c r="C118" s="141"/>
      <c r="D118" s="142"/>
      <c r="E118" s="142"/>
      <c r="F118" s="143"/>
      <c r="G118" s="18" t="s">
        <v>23</v>
      </c>
      <c r="H118" s="93" t="s">
        <v>35</v>
      </c>
      <c r="I118" s="18"/>
      <c r="J118" s="18"/>
      <c r="K118" s="24" t="str">
        <f t="shared" si="17"/>
        <v/>
      </c>
      <c r="L118" s="50" t="str">
        <f t="shared" si="6"/>
        <v/>
      </c>
      <c r="M118" s="36"/>
      <c r="N118" s="80"/>
    </row>
    <row r="119" spans="1:14" ht="30" x14ac:dyDescent="0.25">
      <c r="A119" s="61"/>
      <c r="B119" s="11" t="s">
        <v>136</v>
      </c>
      <c r="C119" s="117"/>
      <c r="D119" s="118"/>
      <c r="E119" s="118"/>
      <c r="F119" s="119"/>
      <c r="G119" s="12" t="s">
        <v>24</v>
      </c>
      <c r="H119" s="89" t="s">
        <v>35</v>
      </c>
      <c r="I119" s="38">
        <f>26*7</f>
        <v>182</v>
      </c>
      <c r="J119" s="12" t="s">
        <v>29</v>
      </c>
      <c r="K119" s="13" t="str">
        <f t="shared" si="17"/>
        <v/>
      </c>
      <c r="L119" s="38" t="str">
        <f t="shared" si="6"/>
        <v/>
      </c>
      <c r="M119" s="33"/>
      <c r="N119" s="80"/>
    </row>
    <row r="120" spans="1:14" ht="30" x14ac:dyDescent="0.25">
      <c r="A120" s="61"/>
      <c r="B120" s="8" t="s">
        <v>117</v>
      </c>
      <c r="C120" s="114" t="s">
        <v>15</v>
      </c>
      <c r="D120" s="115"/>
      <c r="E120" s="115"/>
      <c r="F120" s="116"/>
      <c r="G120" s="9" t="s">
        <v>23</v>
      </c>
      <c r="H120" s="90" t="s">
        <v>35</v>
      </c>
      <c r="I120" s="9"/>
      <c r="J120" s="9"/>
      <c r="K120" s="10" t="str">
        <f t="shared" si="17"/>
        <v/>
      </c>
      <c r="L120" s="39" t="str">
        <f t="shared" si="6"/>
        <v/>
      </c>
      <c r="M120" s="32"/>
      <c r="N120" s="80"/>
    </row>
    <row r="121" spans="1:14" ht="30" x14ac:dyDescent="0.25">
      <c r="A121" s="61"/>
      <c r="B121" s="11" t="s">
        <v>118</v>
      </c>
      <c r="C121" s="117"/>
      <c r="D121" s="118"/>
      <c r="E121" s="118"/>
      <c r="F121" s="119"/>
      <c r="G121" s="12" t="s">
        <v>24</v>
      </c>
      <c r="H121" s="89" t="s">
        <v>35</v>
      </c>
      <c r="I121" s="38">
        <f>26*7</f>
        <v>182</v>
      </c>
      <c r="J121" s="12" t="s">
        <v>28</v>
      </c>
      <c r="K121" s="13" t="str">
        <f t="shared" si="17"/>
        <v/>
      </c>
      <c r="L121" s="38" t="str">
        <f t="shared" si="6"/>
        <v/>
      </c>
      <c r="M121" s="33"/>
      <c r="N121" s="80"/>
    </row>
    <row r="122" spans="1:14" ht="30" x14ac:dyDescent="0.25">
      <c r="A122" s="61"/>
      <c r="B122" s="8" t="s">
        <v>115</v>
      </c>
      <c r="C122" s="114" t="s">
        <v>14</v>
      </c>
      <c r="D122" s="115"/>
      <c r="E122" s="115"/>
      <c r="F122" s="116"/>
      <c r="G122" s="9" t="s">
        <v>25</v>
      </c>
      <c r="H122" s="90" t="s">
        <v>35</v>
      </c>
      <c r="I122" s="9"/>
      <c r="J122" s="9"/>
      <c r="K122" s="10" t="str">
        <f t="shared" si="17"/>
        <v/>
      </c>
      <c r="L122" s="39" t="str">
        <f t="shared" si="6"/>
        <v/>
      </c>
      <c r="M122" s="32"/>
      <c r="N122" s="80"/>
    </row>
    <row r="123" spans="1:14" ht="30" x14ac:dyDescent="0.25">
      <c r="A123" s="61"/>
      <c r="B123" s="8" t="s">
        <v>116</v>
      </c>
      <c r="C123" s="141"/>
      <c r="D123" s="142"/>
      <c r="E123" s="142"/>
      <c r="F123" s="143"/>
      <c r="G123" s="18" t="s">
        <v>23</v>
      </c>
      <c r="H123" s="93" t="s">
        <v>35</v>
      </c>
      <c r="I123" s="18"/>
      <c r="J123" s="18"/>
      <c r="K123" s="24" t="str">
        <f t="shared" si="17"/>
        <v/>
      </c>
      <c r="L123" s="50" t="str">
        <f t="shared" si="6"/>
        <v/>
      </c>
      <c r="M123" s="36"/>
      <c r="N123" s="80"/>
    </row>
    <row r="124" spans="1:14" ht="30.75" thickBot="1" x14ac:dyDescent="0.3">
      <c r="A124" s="62"/>
      <c r="B124" s="27" t="s">
        <v>137</v>
      </c>
      <c r="C124" s="138"/>
      <c r="D124" s="139"/>
      <c r="E124" s="139"/>
      <c r="F124" s="140"/>
      <c r="G124" s="28" t="s">
        <v>24</v>
      </c>
      <c r="H124" s="103" t="s">
        <v>35</v>
      </c>
      <c r="I124" s="28">
        <f>26*7</f>
        <v>182</v>
      </c>
      <c r="J124" s="28" t="s">
        <v>28</v>
      </c>
      <c r="K124" s="29" t="str">
        <f t="shared" si="17"/>
        <v/>
      </c>
      <c r="L124" s="52" t="str">
        <f t="shared" si="6"/>
        <v/>
      </c>
      <c r="M124" s="102"/>
      <c r="N124" s="80"/>
    </row>
  </sheetData>
  <sheetProtection sheet="1" objects="1" scenarios="1"/>
  <mergeCells count="91">
    <mergeCell ref="C73:F73"/>
    <mergeCell ref="C74:F74"/>
    <mergeCell ref="C86:F86"/>
    <mergeCell ref="C87:F87"/>
    <mergeCell ref="C91:F91"/>
    <mergeCell ref="F36:I36"/>
    <mergeCell ref="F31:I31"/>
    <mergeCell ref="F32:I32"/>
    <mergeCell ref="F33:I33"/>
    <mergeCell ref="F34:I34"/>
    <mergeCell ref="F35:I35"/>
    <mergeCell ref="C49:F49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59:F5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77:F77"/>
    <mergeCell ref="C60:F60"/>
    <mergeCell ref="C61:F61"/>
    <mergeCell ref="C64:F64"/>
    <mergeCell ref="C65:F65"/>
    <mergeCell ref="C66:F66"/>
    <mergeCell ref="C67:F67"/>
    <mergeCell ref="C70:F70"/>
    <mergeCell ref="C71:F71"/>
    <mergeCell ref="C72:F72"/>
    <mergeCell ref="C75:F75"/>
    <mergeCell ref="C76:F76"/>
    <mergeCell ref="C62:F62"/>
    <mergeCell ref="C63:F63"/>
    <mergeCell ref="C68:F68"/>
    <mergeCell ref="C69:F69"/>
    <mergeCell ref="C94:F94"/>
    <mergeCell ref="C78:F78"/>
    <mergeCell ref="C79:F79"/>
    <mergeCell ref="C81:F81"/>
    <mergeCell ref="C82:F82"/>
    <mergeCell ref="C83:F83"/>
    <mergeCell ref="C84:F84"/>
    <mergeCell ref="C85:F85"/>
    <mergeCell ref="C88:F88"/>
    <mergeCell ref="C89:F89"/>
    <mergeCell ref="C90:F90"/>
    <mergeCell ref="C93:F93"/>
    <mergeCell ref="C92:F92"/>
    <mergeCell ref="C106:F106"/>
    <mergeCell ref="C95:F95"/>
    <mergeCell ref="C96:F96"/>
    <mergeCell ref="C97:F97"/>
    <mergeCell ref="C98:F98"/>
    <mergeCell ref="C99:F99"/>
    <mergeCell ref="C100:F100"/>
    <mergeCell ref="C101:F101"/>
    <mergeCell ref="C102:F102"/>
    <mergeCell ref="C103:F103"/>
    <mergeCell ref="C104:F104"/>
    <mergeCell ref="C105:F105"/>
    <mergeCell ref="C119:F119"/>
    <mergeCell ref="C107:F107"/>
    <mergeCell ref="C108:F108"/>
    <mergeCell ref="C109:F109"/>
    <mergeCell ref="C110:F110"/>
    <mergeCell ref="C111:F111"/>
    <mergeCell ref="C113:F113"/>
    <mergeCell ref="C114:F114"/>
    <mergeCell ref="C115:F115"/>
    <mergeCell ref="C116:F116"/>
    <mergeCell ref="C117:F117"/>
    <mergeCell ref="C118:F118"/>
    <mergeCell ref="C120:F120"/>
    <mergeCell ref="C121:F121"/>
    <mergeCell ref="C122:F122"/>
    <mergeCell ref="C123:F123"/>
    <mergeCell ref="C124:F124"/>
  </mergeCells>
  <dataValidations count="1">
    <dataValidation errorStyle="information" allowBlank="1" sqref="F31 I38:J38 I82:I84 I81:J81 I114:I124 I113:J113 I39:I66 I68:I80 K38:M124 I86:I112" xr:uid="{C61798AB-1F5D-47C2-81B1-F0CAA720AE36}"/>
  </dataValidations>
  <pageMargins left="0.7" right="0.7" top="0.78740157499999996" bottom="0.78740157499999996" header="0.3" footer="0.3"/>
  <pageSetup paperSize="9" scale="4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37" operator="beginsWith" id="{628AC11E-7ED2-4858-98FA-8398DCCB0CC0}">
            <xm:f>LEFT(G1,LEN('!zdroj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38" operator="beginsWith" id="{70CA8CB0-8BF3-4B39-81D4-CF97846007FB}">
            <xm:f>LEFT(G1,LEN('!zdroj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39" operator="beginsWith" id="{5E13BCBE-0839-4B36-9B1C-D97D7FD939D0}">
            <xm:f>LEFT(G1,LEN('!zdroj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40" operator="beginsWith" id="{0C0BFFBD-54BB-4CCE-B637-51B5CE4DBFDA}">
            <xm:f>LEFT(G1,LEN('!zdroj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G1:G30</xm:sqref>
        </x14:conditionalFormatting>
        <x14:conditionalFormatting xmlns:xm="http://schemas.microsoft.com/office/excel/2006/main">
          <x14:cfRule type="beginsWith" priority="31" operator="beginsWith" id="{42B5301C-4C13-4175-859A-C1178BEB122F}">
            <xm:f>LEFT(G12,LEN('!zdroj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32" operator="beginsWith" id="{D6AABECC-83A5-4736-8773-77750762EE88}">
            <xm:f>LEFT(G12,LEN('!zdroj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33" operator="beginsWith" id="{2A7A25C0-4AF5-4ACD-AE16-8ACED2669F3F}">
            <xm:f>LEFT(G12,LEN('!zdroj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34" operator="beginsWith" id="{A125A12E-9D60-4B6B-A7AC-E2BC789C98AE}">
            <xm:f>LEFT(G12,LEN('!zdroj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beginsWith" priority="43" operator="beginsWith" id="{FFC6CC50-66E2-4FDB-9312-3C730A261C29}">
            <xm:f>LEFT(G37,LEN('!zdroj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44" operator="beginsWith" id="{A676FF81-60F0-42E5-B78E-F2DFAFBCFCB4}">
            <xm:f>LEFT(G37,LEN('!zdroj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45" operator="beginsWith" id="{52DD36C8-948A-4039-B223-57BA8FB7CFE9}">
            <xm:f>LEFT(G37,LEN('!zdroj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46" operator="beginsWith" id="{7237F202-1278-4D1E-BBBE-A41287424714}">
            <xm:f>LEFT(G37,LEN('!zdroj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G37:G61 G64:G67 G70:G72 G75:G79</xm:sqref>
        </x14:conditionalFormatting>
        <x14:conditionalFormatting xmlns:xm="http://schemas.microsoft.com/office/excel/2006/main">
          <x14:cfRule type="beginsWith" priority="61" operator="beginsWith" id="{00453375-8C17-4749-8FAF-6726E2901965}">
            <xm:f>LEFT(G81,LEN('!zdroj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62" operator="beginsWith" id="{10299640-0A1A-4EEA-96E8-FA7F6954ADBF}">
            <xm:f>LEFT(G81,LEN('!zdroj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63" operator="beginsWith" id="{79A3739E-7CF5-40ED-8F8C-1DED4E33A69B}">
            <xm:f>LEFT(G81,LEN('!zdroj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64" operator="beginsWith" id="{2887F11D-345F-4A12-AFA9-D8DD61A0E200}">
            <xm:f>LEFT(G81,LEN('!zdroj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G81:G85 G113:G1048576 G88:G90 G93:G111</xm:sqref>
        </x14:conditionalFormatting>
        <x14:conditionalFormatting xmlns:xm="http://schemas.microsoft.com/office/excel/2006/main">
          <x14:cfRule type="beginsWith" priority="41" operator="beginsWith" id="{7F48CFF8-39E0-453B-BD8C-2004EDDB0811}">
            <xm:f>LEFT(J1,LEN('!zdroj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42" operator="beginsWith" id="{AC1B3790-94CC-4EE2-8114-50BBAF60DE96}">
            <xm:f>LEFT(J1,LEN('!zdroj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J1:J61 J64:J67 J70:J72 J75:J79</xm:sqref>
        </x14:conditionalFormatting>
        <x14:conditionalFormatting xmlns:xm="http://schemas.microsoft.com/office/excel/2006/main">
          <x14:cfRule type="beginsWith" priority="35" operator="beginsWith" id="{68101FA8-0B1E-4E8B-90BD-E1B3E165CAFB}">
            <xm:f>LEFT(J12,LEN('!zdroj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36" operator="beginsWith" id="{B7201C3B-EC2F-4B3C-A7F9-01B395F02F0A}">
            <xm:f>LEFT(J12,LEN('!zdroj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beginsWith" priority="65" operator="beginsWith" id="{9A8D2B19-264E-4BD3-9E42-5FDC144C0B68}">
            <xm:f>LEFT(J81,LEN('!zdroj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66" operator="beginsWith" id="{0DCC61EE-798E-4ED0-B82E-D0887B992F33}">
            <xm:f>LEFT(J81,LEN('!zdroj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J81:J85 J113:J1048576 J88:J90 J93:J111</xm:sqref>
        </x14:conditionalFormatting>
        <x14:conditionalFormatting xmlns:xm="http://schemas.microsoft.com/office/excel/2006/main">
          <x14:cfRule type="beginsWith" priority="27" operator="beginsWith" id="{DB5271D4-8C8B-4394-B57C-7FE5F73A40ED}">
            <xm:f>LEFT(G62,LEN('!zdroj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28" operator="beginsWith" id="{07D755F8-6A5F-4560-903F-6A9FB2275BC7}">
            <xm:f>LEFT(G62,LEN('!zdroj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29" operator="beginsWith" id="{6337C753-1D2B-4163-99FF-033179DE7573}">
            <xm:f>LEFT(G62,LEN('!zdroj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30" operator="beginsWith" id="{A0C1390A-2385-4056-BD86-F3095EA14DBF}">
            <xm:f>LEFT(G62,LEN('!zdroj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G62:G63</xm:sqref>
        </x14:conditionalFormatting>
        <x14:conditionalFormatting xmlns:xm="http://schemas.microsoft.com/office/excel/2006/main">
          <x14:cfRule type="beginsWith" priority="25" operator="beginsWith" id="{5EB570B4-8F76-4816-85DC-E573A4551399}">
            <xm:f>LEFT(J62,LEN('!zdroj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26" operator="beginsWith" id="{CF2880AE-ED35-4FA3-A663-20F2DCCCC11F}">
            <xm:f>LEFT(J62,LEN('!zdroj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J62:J63</xm:sqref>
        </x14:conditionalFormatting>
        <x14:conditionalFormatting xmlns:xm="http://schemas.microsoft.com/office/excel/2006/main">
          <x14:cfRule type="beginsWith" priority="21" operator="beginsWith" id="{ADB4E041-B454-4996-953E-E15F403188D9}">
            <xm:f>LEFT(G68,LEN('!zdroj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22" operator="beginsWith" id="{67C25B4A-F614-4CC4-8100-C0C3D0DD007F}">
            <xm:f>LEFT(G68,LEN('!zdroj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23" operator="beginsWith" id="{04B333C0-AA44-4A14-869B-BF309850C6D4}">
            <xm:f>LEFT(G68,LEN('!zdroj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24" operator="beginsWith" id="{4628AABE-3A7A-48B9-AB18-9981A8FF5F4E}">
            <xm:f>LEFT(G68,LEN('!zdroj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G68:G69</xm:sqref>
        </x14:conditionalFormatting>
        <x14:conditionalFormatting xmlns:xm="http://schemas.microsoft.com/office/excel/2006/main">
          <x14:cfRule type="beginsWith" priority="19" operator="beginsWith" id="{5324A3C7-6978-427D-B782-AC8E6132FC2D}">
            <xm:f>LEFT(J68,LEN('!zdroj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20" operator="beginsWith" id="{D36D2521-240E-4BE7-BEF3-5F87A76BFBEF}">
            <xm:f>LEFT(J68,LEN('!zdroj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J68:J69</xm:sqref>
        </x14:conditionalFormatting>
        <x14:conditionalFormatting xmlns:xm="http://schemas.microsoft.com/office/excel/2006/main">
          <x14:cfRule type="beginsWith" priority="15" operator="beginsWith" id="{FE8D9EEF-61DE-45D1-9E00-1FD70399721F}">
            <xm:f>LEFT(G73,LEN('!zdroj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16" operator="beginsWith" id="{189A5E89-8DB7-43FA-84A8-430979C10015}">
            <xm:f>LEFT(G73,LEN('!zdroj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17" operator="beginsWith" id="{078BE971-F8D5-4AAA-9662-38CF26697C95}">
            <xm:f>LEFT(G73,LEN('!zdroj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18" operator="beginsWith" id="{A36F3184-E2C5-4B76-A3FC-C4E8408A7489}">
            <xm:f>LEFT(G73,LEN('!zdroj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G73:G74</xm:sqref>
        </x14:conditionalFormatting>
        <x14:conditionalFormatting xmlns:xm="http://schemas.microsoft.com/office/excel/2006/main">
          <x14:cfRule type="beginsWith" priority="13" operator="beginsWith" id="{7E9F8EC6-87CC-43CA-8E13-37207413532C}">
            <xm:f>LEFT(J73,LEN('!zdroj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14" operator="beginsWith" id="{04D857B3-C324-46C5-A642-512B620CA73F}">
            <xm:f>LEFT(J73,LEN('!zdroj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J73:J74</xm:sqref>
        </x14:conditionalFormatting>
        <x14:conditionalFormatting xmlns:xm="http://schemas.microsoft.com/office/excel/2006/main">
          <x14:cfRule type="beginsWith" priority="9" operator="beginsWith" id="{7CABD4D5-F409-48B5-B7B0-6CDBEF2B026F}">
            <xm:f>LEFT(G86,LEN('!zdroj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10" operator="beginsWith" id="{C1228F8E-15E6-4AC8-9D97-F6B1EC05F870}">
            <xm:f>LEFT(G86,LEN('!zdroj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11" operator="beginsWith" id="{E043659B-586D-4439-B1F0-9F1246BEACE5}">
            <xm:f>LEFT(G86,LEN('!zdroj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12" operator="beginsWith" id="{B6E46462-85EC-4E62-9468-A8BC52F6B718}">
            <xm:f>LEFT(G86,LEN('!zdroj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G86:G87</xm:sqref>
        </x14:conditionalFormatting>
        <x14:conditionalFormatting xmlns:xm="http://schemas.microsoft.com/office/excel/2006/main">
          <x14:cfRule type="beginsWith" priority="7" operator="beginsWith" id="{E9E1F5B1-D0AB-41D8-98D2-8E9027F77D6E}">
            <xm:f>LEFT(J86,LEN('!zdroj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8" operator="beginsWith" id="{F830F9AB-5EE5-4814-AA2B-B4AFFCDD74CB}">
            <xm:f>LEFT(J86,LEN('!zdroj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J86:J87</xm:sqref>
        </x14:conditionalFormatting>
        <x14:conditionalFormatting xmlns:xm="http://schemas.microsoft.com/office/excel/2006/main">
          <x14:cfRule type="beginsWith" priority="3" operator="beginsWith" id="{C674D21C-9708-4D9B-ACA1-58D0D08B02AE}">
            <xm:f>LEFT(G91,LEN('!zdroj dat'!$A$5))='!zdroj dat'!$A$5</xm:f>
            <xm:f>'!zdroj dat'!$A$5</xm:f>
            <x14:dxf>
              <fill>
                <patternFill>
                  <bgColor theme="9"/>
                </patternFill>
              </fill>
            </x14:dxf>
          </x14:cfRule>
          <x14:cfRule type="beginsWith" priority="4" operator="beginsWith" id="{2C435DDB-885D-423F-9EDE-77908D3AE494}">
            <xm:f>LEFT(G91,LEN('!zdroj dat'!$A$4))='!zdroj dat'!$A$4</xm:f>
            <xm:f>'!zdroj dat'!$A$4</xm:f>
            <x14:dxf>
              <fill>
                <patternFill>
                  <bgColor theme="9" tint="0.59996337778862885"/>
                </patternFill>
              </fill>
            </x14:dxf>
          </x14:cfRule>
          <x14:cfRule type="beginsWith" priority="5" operator="beginsWith" id="{F42C2D1B-DF52-4638-9E82-A18581999B23}">
            <xm:f>LEFT(G91,LEN('!zdroj dat'!$A$3))='!zdroj dat'!$A$3</xm:f>
            <xm:f>'!zdroj dat'!$A$3</xm:f>
            <x14:dxf>
              <fill>
                <patternFill>
                  <bgColor theme="7" tint="0.59996337778862885"/>
                </patternFill>
              </fill>
            </x14:dxf>
          </x14:cfRule>
          <x14:cfRule type="beginsWith" priority="6" operator="beginsWith" id="{FE876712-4DB6-4A88-B034-8965C1A4E991}">
            <xm:f>LEFT(G91,LEN('!zdroj dat'!$A$2))='!zdroj dat'!$A$2</xm:f>
            <xm:f>'!zdroj dat'!$A$2</xm:f>
            <x14:dxf>
              <fill>
                <patternFill>
                  <bgColor theme="7" tint="0.79998168889431442"/>
                </patternFill>
              </fill>
            </x14:dxf>
          </x14:cfRule>
          <xm:sqref>G91:G92</xm:sqref>
        </x14:conditionalFormatting>
        <x14:conditionalFormatting xmlns:xm="http://schemas.microsoft.com/office/excel/2006/main">
          <x14:cfRule type="beginsWith" priority="1" operator="beginsWith" id="{A02E5010-6ED1-4D70-9563-F798037A5036}">
            <xm:f>LEFT(J91,LEN('!zdroj dat'!$A$11))='!zdroj dat'!$A$11</xm:f>
            <xm:f>'!zdroj dat'!$A$11</xm:f>
            <x14:dxf>
              <fill>
                <patternFill>
                  <bgColor theme="5" tint="0.79998168889431442"/>
                </patternFill>
              </fill>
            </x14:dxf>
          </x14:cfRule>
          <x14:cfRule type="beginsWith" priority="2" operator="beginsWith" id="{865C3F41-F801-40C6-BA1C-AA9C35B4823B}">
            <xm:f>LEFT(J91,LEN('!zdroj dat'!$A$12))='!zdroj dat'!$A$12</xm:f>
            <xm:f>'!zdroj dat'!$A$12</xm:f>
            <x14:dxf>
              <fill>
                <patternFill>
                  <bgColor theme="5" tint="0.39994506668294322"/>
                </patternFill>
              </fill>
            </x14:dxf>
          </x14:cfRule>
          <xm:sqref>J91:J92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xr:uid="{E2BD90AF-295A-4409-BBD7-004DC852A894}">
          <x14:formula1>
            <xm:f>'!zdroj dat'!$A$9:$A$12</xm:f>
          </x14:formula1>
          <xm:sqref>J39:J80 J114:J124 J82:J112</xm:sqref>
        </x14:dataValidation>
        <x14:dataValidation type="list" errorStyle="information" allowBlank="1" xr:uid="{791B2166-C0A9-4DBB-9BD9-C49A57592480}">
          <x14:formula1>
            <xm:f>'!zdroj dat'!$A$2:$A$6</xm:f>
          </x14:formula1>
          <xm:sqref>G39:G80 G114:G124 G82:G112</xm:sqref>
        </x14:dataValidation>
        <x14:dataValidation type="list" errorStyle="information" allowBlank="1" xr:uid="{A298FE0A-EED1-4CA0-9C4A-BCF6B7C6B060}">
          <x14:formula1>
            <xm:f>'!zdroj dat'!#REF!</xm:f>
          </x14:formula1>
          <xm:sqref>G38 G81 G113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88F33-14DD-4417-8F69-E2F81B319284}">
  <dimension ref="A1:A12"/>
  <sheetViews>
    <sheetView workbookViewId="0">
      <selection activeCell="A5" sqref="A5"/>
    </sheetView>
  </sheetViews>
  <sheetFormatPr defaultRowHeight="15" x14ac:dyDescent="0.25"/>
  <cols>
    <col min="1" max="1" width="16.7109375" bestFit="1" customWidth="1"/>
  </cols>
  <sheetData>
    <row r="1" spans="1:1" x14ac:dyDescent="0.25">
      <c r="A1" s="1" t="str">
        <f>'podklad HMG - etapy 1 a 2'!G39</f>
        <v>obsah milníku</v>
      </c>
    </row>
    <row r="2" spans="1:1" x14ac:dyDescent="0.25">
      <c r="A2" t="s">
        <v>22</v>
      </c>
    </row>
    <row r="3" spans="1:1" x14ac:dyDescent="0.25">
      <c r="A3" t="s">
        <v>25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17</v>
      </c>
    </row>
    <row r="8" spans="1:1" x14ac:dyDescent="0.25">
      <c r="A8" s="1" t="s">
        <v>27</v>
      </c>
    </row>
    <row r="9" spans="1:1" x14ac:dyDescent="0.25">
      <c r="A9" t="s">
        <v>16</v>
      </c>
    </row>
    <row r="11" spans="1:1" x14ac:dyDescent="0.25">
      <c r="A11" t="s">
        <v>28</v>
      </c>
    </row>
    <row r="12" spans="1:1" x14ac:dyDescent="0.25">
      <c r="A12" t="s">
        <v>29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bd14cce-1339-4bb4-9af8-b45e724f4b2a">
      <UserInfo>
        <DisplayName/>
        <AccountId xsi:nil="true"/>
        <AccountType/>
      </UserInfo>
    </SharedWithUsers>
    <lcf76f155ced4ddcb4097134ff3c332f xmlns="766b78ca-9d04-4f54-a46e-248eb875529a">
      <Terms xmlns="http://schemas.microsoft.com/office/infopath/2007/PartnerControls"/>
    </lcf76f155ced4ddcb4097134ff3c332f>
    <TaxCatchAll xmlns="7bd14cce-1339-4bb4-9af8-b45e724f4b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6DDD34EFB69E4393A7DAC4D4048A02" ma:contentTypeVersion="12" ma:contentTypeDescription="Vytvoří nový dokument" ma:contentTypeScope="" ma:versionID="d26b867bad53269b5ae29c5aaf2a8fc7">
  <xsd:schema xmlns:xsd="http://www.w3.org/2001/XMLSchema" xmlns:xs="http://www.w3.org/2001/XMLSchema" xmlns:p="http://schemas.microsoft.com/office/2006/metadata/properties" xmlns:ns2="766b78ca-9d04-4f54-a46e-248eb875529a" xmlns:ns3="7bd14cce-1339-4bb4-9af8-b45e724f4b2a" targetNamespace="http://schemas.microsoft.com/office/2006/metadata/properties" ma:root="true" ma:fieldsID="85fcdd70351360356a94c445fc015378" ns2:_="" ns3:_="">
    <xsd:import namespace="766b78ca-9d04-4f54-a46e-248eb875529a"/>
    <xsd:import namespace="7bd14cce-1339-4bb4-9af8-b45e724f4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b78ca-9d04-4f54-a46e-248eb8755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87f80a1-407b-4fe0-8645-b1d26687e4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14cce-1339-4bb4-9af8-b45e724f4b2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ccc737-e833-4cbd-b0b9-c5d53eb4a79f}" ma:internalName="TaxCatchAll" ma:showField="CatchAllData" ma:web="7bd14cce-1339-4bb4-9af8-b45e724f4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94D4D3-A432-4C8F-BEA5-4862748609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BAF919-B213-4368-AA96-A18DB9E734B6}">
  <ds:schemaRefs>
    <ds:schemaRef ds:uri="c2ac90cf-cbdc-4d20-91c3-6cc4325b786a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c7a5dd01-da27-4965-97ec-4ecadb348ce6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7bd14cce-1339-4bb4-9af8-b45e724f4b2a"/>
    <ds:schemaRef ds:uri="766b78ca-9d04-4f54-a46e-248eb875529a"/>
  </ds:schemaRefs>
</ds:datastoreItem>
</file>

<file path=customXml/itemProps3.xml><?xml version="1.0" encoding="utf-8"?>
<ds:datastoreItem xmlns:ds="http://schemas.openxmlformats.org/officeDocument/2006/customXml" ds:itemID="{A72A5606-2C6C-488B-BEBA-484799954A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b78ca-9d04-4f54-a46e-248eb875529a"/>
    <ds:schemaRef ds:uri="7bd14cce-1339-4bb4-9af8-b45e724f4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podklad HMG - etapy 1 a 2</vt:lpstr>
      <vt:lpstr>podklad HMG - etapa 3</vt:lpstr>
      <vt:lpstr>!zdroj dat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4E</dc:creator>
  <cp:keywords/>
  <dc:description/>
  <cp:lastModifiedBy>Petr Jelinek</cp:lastModifiedBy>
  <cp:revision/>
  <cp:lastPrinted>2023-04-13T06:42:17Z</cp:lastPrinted>
  <dcterms:created xsi:type="dcterms:W3CDTF">2022-02-16T14:35:12Z</dcterms:created>
  <dcterms:modified xsi:type="dcterms:W3CDTF">2023-06-26T10:44:04Z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0x010100076DDD34EFB69E4393A7DAC4D4048A02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151300</vt:r8>
  </property>
</Properties>
</file>