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15" activeTab="0"/>
  </bookViews>
  <sheets>
    <sheet name="Příloha k ocenění" sheetId="1" r:id="rId1"/>
    <sheet name="Plochy celkem" sheetId="2" r:id="rId2"/>
    <sheet name="Plochy-D" sheetId="3" r:id="rId3"/>
    <sheet name="41" sheetId="4" r:id="rId4"/>
    <sheet name="41-D" sheetId="5" r:id="rId5"/>
    <sheet name="42" sheetId="6" r:id="rId6"/>
    <sheet name="42-D" sheetId="7" r:id="rId7"/>
    <sheet name="43" sheetId="8" r:id="rId8"/>
    <sheet name="43-D" sheetId="9" r:id="rId9"/>
    <sheet name="44" sheetId="10" r:id="rId10"/>
    <sheet name="44-D" sheetId="11" r:id="rId11"/>
    <sheet name="45-D" sheetId="12" r:id="rId12"/>
    <sheet name="46" sheetId="13" r:id="rId13"/>
    <sheet name="46-D" sheetId="14" r:id="rId14"/>
    <sheet name="47" sheetId="15" r:id="rId15"/>
    <sheet name="47-D" sheetId="16" r:id="rId16"/>
    <sheet name="81" sheetId="17" r:id="rId17"/>
    <sheet name="81-D" sheetId="18" r:id="rId18"/>
    <sheet name="82" sheetId="19" r:id="rId19"/>
    <sheet name="83" sheetId="20" r:id="rId20"/>
    <sheet name="83-D" sheetId="21" r:id="rId21"/>
    <sheet name="84" sheetId="22" r:id="rId22"/>
    <sheet name="84-D" sheetId="23" r:id="rId23"/>
    <sheet name="85" sheetId="24" r:id="rId24"/>
    <sheet name="85-D" sheetId="25" r:id="rId25"/>
    <sheet name="86" sheetId="26" r:id="rId26"/>
    <sheet name="87" sheetId="27" r:id="rId27"/>
    <sheet name="87-D" sheetId="28" r:id="rId28"/>
    <sheet name="88" sheetId="29" r:id="rId29"/>
    <sheet name="88-D" sheetId="30" r:id="rId30"/>
    <sheet name="List1" sheetId="31" r:id="rId31"/>
  </sheets>
  <definedNames>
    <definedName name="Excel_BuiltIn__FilterDatabase_1">#REF!</definedName>
    <definedName name="Excel_BuiltIn__FilterDatabase_19">'82'!$A$2:$H$40</definedName>
    <definedName name="Excel_BuiltIn__FilterDatabase_23">'86'!$A$2:$H$33</definedName>
  </definedNames>
  <calcPr fullCalcOnLoad="1"/>
</workbook>
</file>

<file path=xl/sharedStrings.xml><?xml version="1.0" encoding="utf-8"?>
<sst xmlns="http://schemas.openxmlformats.org/spreadsheetml/2006/main" count="2656" uniqueCount="1410">
  <si>
    <t>Kř. II/298 Rokytno - Kř. I/35 Chvojenec</t>
  </si>
  <si>
    <t>III/29824</t>
  </si>
  <si>
    <t>Kř. II/298 Svoboda - Kř. III/29821</t>
  </si>
  <si>
    <t>III/29825</t>
  </si>
  <si>
    <t>Kř. I/35 - Kř. II/298 Hoděšovice</t>
  </si>
  <si>
    <t>III/29826</t>
  </si>
  <si>
    <t>Kř. II/298 Bělečko - Kř. III/3051</t>
  </si>
  <si>
    <t>III/2989</t>
  </si>
  <si>
    <t>Kř. I/36 - Ředice - kř. III/29817</t>
  </si>
  <si>
    <t>III/3051</t>
  </si>
  <si>
    <t>Hranice kraje Vysoké Chvojno - Kř. II/322 Dolní Roveň</t>
  </si>
  <si>
    <t>III/30511</t>
  </si>
  <si>
    <t>Kř. II/305 Horní Jelení - Kř. I/35 Ostřetín</t>
  </si>
  <si>
    <t>III/30512</t>
  </si>
  <si>
    <t>Kř. I/35 Vysoká u Holic - Kř. III/30511</t>
  </si>
  <si>
    <t>III/30513</t>
  </si>
  <si>
    <t>Kř. II/305 - Kř. III/32271 Uhersko</t>
  </si>
  <si>
    <t>III/30514</t>
  </si>
  <si>
    <t>Kř. II/305 Radhošť - Kř. III/30513 Trusnov</t>
  </si>
  <si>
    <t>III/30515</t>
  </si>
  <si>
    <t>Kř. III/30514 - Kř. III/30520 Opočno</t>
  </si>
  <si>
    <t>III/30516</t>
  </si>
  <si>
    <t>Kř. II/305 Radhošť - hranice okresu Ústí</t>
  </si>
  <si>
    <t>Hranice okresu CR - Kř. III/32271 Uhersko</t>
  </si>
  <si>
    <t>III/3053</t>
  </si>
  <si>
    <t xml:space="preserve">Kř. I/35 Chvojenec - Kř. III/3051 Vysoké Chvojno </t>
  </si>
  <si>
    <t>III/3055</t>
  </si>
  <si>
    <t xml:space="preserve">Hranice kraje - Kř. III/3051 Vysoké Chvojno </t>
  </si>
  <si>
    <t>III/3057</t>
  </si>
  <si>
    <t>Kř. I/35 Holice - Kř. III/3055 Poběžovice u Holic</t>
  </si>
  <si>
    <t>III/3058</t>
  </si>
  <si>
    <t>Kř. II/305 Horní Jelení - hranice okresu ÚO</t>
  </si>
  <si>
    <t>III/3059</t>
  </si>
  <si>
    <t>Kř. III/3058 Dolní Jelení - Hranice kraje</t>
  </si>
  <si>
    <t>III/3173</t>
  </si>
  <si>
    <t>Hranice kraje HK - Korunka - hranice kraje HK</t>
  </si>
  <si>
    <t xml:space="preserve">Hranice kraje HK - hráz ryb. Karlov - hranice kraje HK </t>
  </si>
  <si>
    <t>III/3181</t>
  </si>
  <si>
    <t>Kř. I/36 Holice - Koudelka</t>
  </si>
  <si>
    <t>III/3182</t>
  </si>
  <si>
    <t>Kř. I/35 Ostřetín - kř. I/36 Holice</t>
  </si>
  <si>
    <t>III/3183</t>
  </si>
  <si>
    <t>Kř. I/36 Holice - Kř. III/3055</t>
  </si>
  <si>
    <t>III/32243</t>
  </si>
  <si>
    <t>Kř. II/322 Zimný - Kř. I/36 Sezemice</t>
  </si>
  <si>
    <t>III/32244</t>
  </si>
  <si>
    <t>Kř. III/32243 Veská - Kř. III/32251 Velké Koloděje</t>
  </si>
  <si>
    <t>III/32245</t>
  </si>
  <si>
    <t>Kř. II/322 Zminný - Kř. III/32251 Lány u Dašic</t>
  </si>
  <si>
    <t>Kř. II/322 Dašice - Kostěnice hran. okr.</t>
  </si>
  <si>
    <t>III/32247</t>
  </si>
  <si>
    <t>Kř. III/32246 Kostěnice - Kř. III/32256 Moravany</t>
  </si>
  <si>
    <t>Hranice okresu - Kř. III/32256 Moravany</t>
  </si>
  <si>
    <t>III/32251</t>
  </si>
  <si>
    <t>Kř. II/322 Dašice - Kř. I/36 Sezemice</t>
  </si>
  <si>
    <t>III/32252</t>
  </si>
  <si>
    <t>Kř. III/32251 Dašice - Kř. I/36 Časy</t>
  </si>
  <si>
    <t>III/32253</t>
  </si>
  <si>
    <t>Kř. III/32252 Dašice - Kř. III/29817 Dolní Ředice</t>
  </si>
  <si>
    <t>III/32254</t>
  </si>
  <si>
    <t>Kř. II/322 Dašice - Kř. III/32252</t>
  </si>
  <si>
    <t>III/32255</t>
  </si>
  <si>
    <t>Kř. II/322 Dašice - Kř. III/32256 Platěnice</t>
  </si>
  <si>
    <t>Kř. I/35 Holice - Moravany hran. okresu</t>
  </si>
  <si>
    <t>III/32258</t>
  </si>
  <si>
    <t>Kř. III/32255 Práchovice - Kř. III/32256 Dolní Roveň</t>
  </si>
  <si>
    <t>III/32259</t>
  </si>
  <si>
    <t>Kř. III/32256 Platěnice - Kř. III/32271 Uhersko</t>
  </si>
  <si>
    <t>III/32260</t>
  </si>
  <si>
    <t>Kř. III/32259 Čeradice - Kř. III/32263</t>
  </si>
  <si>
    <t>III/32262</t>
  </si>
  <si>
    <t>Kř. III/32263 - Moravany - Kř. III/32256</t>
  </si>
  <si>
    <t>Kř. III/32256 Moravany - Turov hran. okresu</t>
  </si>
  <si>
    <t>Hranice okr. - Kř. III/32263 Slepotice</t>
  </si>
  <si>
    <t>Kř. III/32264 Nové Holešovice - hranice okr.</t>
  </si>
  <si>
    <t>III/32266</t>
  </si>
  <si>
    <t>Kř. III/32264 - Bělešovice - Kř. III/32256</t>
  </si>
  <si>
    <t>III/32269</t>
  </si>
  <si>
    <t>Kř. II/322 Dolní Roveň - Kř. III/32259 Čeradice</t>
  </si>
  <si>
    <t>III/32270</t>
  </si>
  <si>
    <t>Kř. I/35 Ostřetín - Kř. III/322 Dolní Roveň</t>
  </si>
  <si>
    <t>Kř. II/322 Dolní Roveň - Uhersko hran. okr</t>
  </si>
  <si>
    <t>Hranice okresu - Kř. III/32263 Turov</t>
  </si>
  <si>
    <t>III/34044</t>
  </si>
  <si>
    <t>Kř. II/340 - Kř. III/32246 Kostěnice</t>
  </si>
  <si>
    <t>III/34045</t>
  </si>
  <si>
    <t>Kř. II/340 Kostěnice - Kř. II/355 Hostovice</t>
  </si>
  <si>
    <t>II/312</t>
  </si>
  <si>
    <t>Kř. II/317 Choceň - Kř. III/3124 Velká Skrovnice</t>
  </si>
  <si>
    <t>II/315</t>
  </si>
  <si>
    <t>Kř. I/35 Týnišťsko - Kř. III/36016 Jehnědí</t>
  </si>
  <si>
    <t>II/316</t>
  </si>
  <si>
    <t>Hranice kraje - Skořenice - Kř. II/317 Běstovice</t>
  </si>
  <si>
    <t>II/317</t>
  </si>
  <si>
    <t>Hranice kraje - Plchovice - kř. III/03528</t>
  </si>
  <si>
    <t>Kř. II/317 Choceň - kř.I/35 Vysoké Mýto</t>
  </si>
  <si>
    <t>Kř. I/35 Vysoké Mýto - Kř. III/35720 Doubravice</t>
  </si>
  <si>
    <t>III/03528</t>
  </si>
  <si>
    <t>Kř. I/35 Hrušová - křiž. III/35834 Cerekvice</t>
  </si>
  <si>
    <t>III/30510</t>
  </si>
  <si>
    <t>Kř. III/3058 Újezd u Chocně - Plchůvky</t>
  </si>
  <si>
    <t>III/30517</t>
  </si>
  <si>
    <t>Kř. I/35 Janovičky - Kř. III/30523 Vraclav</t>
  </si>
  <si>
    <t>Kř. III/30522 Sedlec - Kř. III/30527</t>
  </si>
  <si>
    <t>III/30522</t>
  </si>
  <si>
    <t>Kř. III/30521 Sedlec - Kř. III/30523 Vraclav</t>
  </si>
  <si>
    <t>III/30523</t>
  </si>
  <si>
    <t>Kř. I/35 Vysoké Mýto  - Vraclav - Kř. I/17 Stradouň</t>
  </si>
  <si>
    <t>III/30524</t>
  </si>
  <si>
    <t>Kř. III/30521 Sedlec - Kř. III/30527 Domoradice</t>
  </si>
  <si>
    <t>Kř. III/30523 Vysoké Mýto - kř. III/30525</t>
  </si>
  <si>
    <r>
      <t>Hranice okresu PA (D. Jelení-</t>
    </r>
    <r>
      <rPr>
        <sz val="8"/>
        <rFont val="Arial"/>
        <family val="2"/>
      </rPr>
      <t>Rousínov</t>
    </r>
    <r>
      <rPr>
        <sz val="10"/>
        <rFont val="Arial"/>
        <family val="2"/>
      </rPr>
      <t>) - kř. II/317 Běstovice</t>
    </r>
  </si>
  <si>
    <t>III/3123</t>
  </si>
  <si>
    <t>Kř. II/312 Mostek - kř. III/3121 Rviště</t>
  </si>
  <si>
    <t>III/3124</t>
  </si>
  <si>
    <t xml:space="preserve">Kř. II/312 Rozsocha - Velká Skrovnice - hran. kraje HK </t>
  </si>
  <si>
    <t>III/3127</t>
  </si>
  <si>
    <t xml:space="preserve">Kř. II/312 - Podlesí </t>
  </si>
  <si>
    <t>III/3152</t>
  </si>
  <si>
    <t>Kř. I/35 Zámrsk - Kř. II/315 Dobříkov</t>
  </si>
  <si>
    <t>III/3154</t>
  </si>
  <si>
    <t>Kř. II/312 Hemže - Nasavrky - kř. III/31610</t>
  </si>
  <si>
    <t>III/3155</t>
  </si>
  <si>
    <t>Kř. II/317 Vračovice - Kř. III/3124 Sudslava</t>
  </si>
  <si>
    <t>III/3156</t>
  </si>
  <si>
    <t>Kř. III/3155 Oucmanice - Sudislav n. Orlicí (točna BUS)</t>
  </si>
  <si>
    <t>III/31610</t>
  </si>
  <si>
    <t>Hranice kraje Koldín - Kř. II/317 Choceň</t>
  </si>
  <si>
    <t>III/31710</t>
  </si>
  <si>
    <t xml:space="preserve">Kř. III/3179 Tisová - Kř. III/3576 Zaháj </t>
  </si>
  <si>
    <t>III/31712</t>
  </si>
  <si>
    <t>Kř. III/31713 Voděrady - Kř. III/3155 Svatý Jiří</t>
  </si>
  <si>
    <t>III/3176</t>
  </si>
  <si>
    <t xml:space="preserve">Kř. II/317 Zálší - Kř. III/3576 Zaháj </t>
  </si>
  <si>
    <t>III/3177</t>
  </si>
  <si>
    <t xml:space="preserve">Kř. II/3178 Chotěšiny - Kř. III/3179 Borová </t>
  </si>
  <si>
    <t>III/3178</t>
  </si>
  <si>
    <t>Kř. II/317 Chotěšiny - Kř. III/31712 Voděrady</t>
  </si>
  <si>
    <t>III/3179</t>
  </si>
  <si>
    <t xml:space="preserve">Kř. I/35 Hrušová - Tisová - Borová - kř. III/31712 Sloupnice </t>
  </si>
  <si>
    <t>Kř. II/357 Vysoké Mýto  - křiž. III/35717</t>
  </si>
  <si>
    <t>III/35712</t>
  </si>
  <si>
    <t>Kř. III/35711 Vanice - Kř. III/30527</t>
  </si>
  <si>
    <t>III/35713</t>
  </si>
  <si>
    <t>Kř. III/35711 - Svařeň - Kř. III/30527 Domoradice</t>
  </si>
  <si>
    <t>Kř. II357 Libecina - Kř. III/35717 Pustina</t>
  </si>
  <si>
    <t>III/35717</t>
  </si>
  <si>
    <t>Kř. III/35716 - Pustina - Kř. III/35711</t>
  </si>
  <si>
    <t>III/35718</t>
  </si>
  <si>
    <t>Kř. II/357 Libecina - Kř. III/35834 Bučina</t>
  </si>
  <si>
    <t>III/35719</t>
  </si>
  <si>
    <t xml:space="preserve">Kř. I/35 Džbánov - Kř. III/35718 Javorník </t>
  </si>
  <si>
    <t>Kř. III/35722 - hranice okresu Svitavy (Vysoká)</t>
  </si>
  <si>
    <t>Kř. III/35721 - Pustinka - kř. III/35718 Javorníček</t>
  </si>
  <si>
    <t>III/3574</t>
  </si>
  <si>
    <t>Kř. II/357 Vysoké Mýto - Kř. II/315 Sruby</t>
  </si>
  <si>
    <t>III/3576</t>
  </si>
  <si>
    <t>Kř. II/357 Vysoké Mýto  - Kř. II/317 Vračovice</t>
  </si>
  <si>
    <t>III/35834</t>
  </si>
  <si>
    <t>Křiž. III/03528 Cerekvice - Bučina křiž. III/35718</t>
  </si>
  <si>
    <t>II/311</t>
  </si>
  <si>
    <t>Kř. I/11 Jabloné - Kř. I/43 Lanškroun</t>
  </si>
  <si>
    <t>II/313</t>
  </si>
  <si>
    <t>Kř. III/31510 Horní Dobrouč - Kř. II/315 Ostrov</t>
  </si>
  <si>
    <t>II/314</t>
  </si>
  <si>
    <t>Kř. II/313 Dolní Dobruč - Kř. II/311 Horní Čermná</t>
  </si>
  <si>
    <t>Kř. III/31512 Skuhrov - Kř. I/43 Lanškroun</t>
  </si>
  <si>
    <t>II/368</t>
  </si>
  <si>
    <t>Hran. Kraje Cotkytle - Kř. III/3688 Krasíkov</t>
  </si>
  <si>
    <t>III/31112</t>
  </si>
  <si>
    <t>Kř. II/311 Jabloné - Kř. I/11 Čenkovice</t>
  </si>
  <si>
    <t>III/04311</t>
  </si>
  <si>
    <t>Kř. I/43 - Mezilesí</t>
  </si>
  <si>
    <t>III/04312</t>
  </si>
  <si>
    <t>Kř. I/43 - Rýdrovice</t>
  </si>
  <si>
    <t>III/31113</t>
  </si>
  <si>
    <t>Kř. I/11 Jabloné - Kř. III/31115 Bystřec</t>
  </si>
  <si>
    <t>III/31115</t>
  </si>
  <si>
    <t xml:space="preserve">Kř. II/311 Bystřec - Valteřice hran. kraje </t>
  </si>
  <si>
    <t>III/31117</t>
  </si>
  <si>
    <t>Kř. II/311 Horní Čermá - Kř. I/43 Lanškroun</t>
  </si>
  <si>
    <t>III/31118</t>
  </si>
  <si>
    <t>Kř. II/311 Nepomuky - Kř. I/11 Čenkovice</t>
  </si>
  <si>
    <t>III/31119</t>
  </si>
  <si>
    <t>Kř. I/43 Horní Heřmanice - Kř. III/31118 Výprachtice</t>
  </si>
  <si>
    <t>III/3116</t>
  </si>
  <si>
    <t>Kř. I/11 Mistrovice - Kř. III/3141 Letohrad</t>
  </si>
  <si>
    <t>III/3118</t>
  </si>
  <si>
    <t>Kř. II/311 - Kř. III/3116 Mistrovice</t>
  </si>
  <si>
    <t>III/3119</t>
  </si>
  <si>
    <t>Kř. II/311  - kř. III/3141 Verměřiovice</t>
  </si>
  <si>
    <t>III/3141</t>
  </si>
  <si>
    <t>Kř. II/314 Verměřovice - Kř. II/360 Letohrad</t>
  </si>
  <si>
    <t>III/31513</t>
  </si>
  <si>
    <t>Kř. II/315 - Rudoltice - Kř. I/43</t>
  </si>
  <si>
    <t>III/31514</t>
  </si>
  <si>
    <t xml:space="preserve">Kř. I/43 Lanškroun - Kř. II/314 Dolní Čermá </t>
  </si>
  <si>
    <t>III/31517</t>
  </si>
  <si>
    <t>Kř. II/315 Lubník - Kř. III/36810 Žichlínek</t>
  </si>
  <si>
    <t>III/31518</t>
  </si>
  <si>
    <t>Kř. II/315 - hr. okr. Šumperk</t>
  </si>
  <si>
    <t>III/3601</t>
  </si>
  <si>
    <t>Kř. II/360 Letohrad - Kř. III/3141 Letohrad</t>
  </si>
  <si>
    <t>III/3602</t>
  </si>
  <si>
    <t>III/3681</t>
  </si>
  <si>
    <t>Hranice kraje - Kř. II/368 Cotkytle</t>
  </si>
  <si>
    <t>III/36810</t>
  </si>
  <si>
    <t>Hranice okresu Ústí - Kř. I/43 Lanškroun</t>
  </si>
  <si>
    <t>III/36811</t>
  </si>
  <si>
    <t>Kř. III/36818 Damníkov - hran. okr. Ústí</t>
  </si>
  <si>
    <t>III/36812</t>
  </si>
  <si>
    <t>Kř. I/43 Anenská Studánka - Kř. III/36811 Damníkov</t>
  </si>
  <si>
    <t>III/36813</t>
  </si>
  <si>
    <t>Hran. Okr. Helvíkov - Kř. III/36812 Anenská Studánka</t>
  </si>
  <si>
    <t>III/36814</t>
  </si>
  <si>
    <t>Kř. III/36811 Trpík - Kř. III/36818 Luková</t>
  </si>
  <si>
    <t>III/36818</t>
  </si>
  <si>
    <t>Kř. I/43 Damníkov - Kř. III/36810 Žichlínek</t>
  </si>
  <si>
    <t>III/36819</t>
  </si>
  <si>
    <t>Kř. I/43 Lanškroun - Kř. III/36818 Luková</t>
  </si>
  <si>
    <t>III/3685</t>
  </si>
  <si>
    <t>Kř. II/368 Cotkytle - Kř. I/43 Chudoba</t>
  </si>
  <si>
    <t>III/3686</t>
  </si>
  <si>
    <t>Kř. III/3685 Herbortice</t>
  </si>
  <si>
    <t>III/3687</t>
  </si>
  <si>
    <t>Kř. II/368 Cotkytle - Janoušov</t>
  </si>
  <si>
    <t>II/310</t>
  </si>
  <si>
    <t>Hranice kraje Kameničná - kř. II/360 Letohrad</t>
  </si>
  <si>
    <t>Hranice kraje České Petrovice - kř. I/11 Jablonné</t>
  </si>
  <si>
    <t>Kř. III/31014 české Libchavy - kř. I/11 Žamberk</t>
  </si>
  <si>
    <t>Kř. I/11 Žamberk - kř. I/43 Dolní Lipka</t>
  </si>
  <si>
    <t>Kř. I/43 Králíky - hranice kraje</t>
  </si>
  <si>
    <t>II/360</t>
  </si>
  <si>
    <t>Kř. I/11 Šedivec - kř. II/310 Letohrad</t>
  </si>
  <si>
    <t>III/04313</t>
  </si>
  <si>
    <t>Hranice kraje - kř. I/11 Mlýnický Dvůr</t>
  </si>
  <si>
    <t>III/04314</t>
  </si>
  <si>
    <t>Kř. I/43 Dolní Lipka - kř. I/11 Červená Voda</t>
  </si>
  <si>
    <t>III/31014</t>
  </si>
  <si>
    <t>Kř. II/310 Žamberk - kř. III/3606 Žampach</t>
  </si>
  <si>
    <t>III/31017</t>
  </si>
  <si>
    <t>Kř. II/310 Letohrad - kř. III/31014 Písečná</t>
  </si>
  <si>
    <t>III/31110</t>
  </si>
  <si>
    <t>Kř. II/311 - Jemné nad Orlicí</t>
  </si>
  <si>
    <t>III/3112</t>
  </si>
  <si>
    <t>Kř. II/311 České Petrovic - kř. III/31218 Zbudov</t>
  </si>
  <si>
    <t>III/3114</t>
  </si>
  <si>
    <t>Kř. II/311Celné - kř. I/11 Bredůvka</t>
  </si>
  <si>
    <t>Kř. II/311 Sobkovice - kř. I/11</t>
  </si>
  <si>
    <t>III/31211</t>
  </si>
  <si>
    <t>Kř. III/3128 Záchlumí - Litice nad Orlicí</t>
  </si>
  <si>
    <t>III/31214</t>
  </si>
  <si>
    <t>Kř. II/312 Žamberk - kř. III/31014 Žamberk</t>
  </si>
  <si>
    <t>III/31215</t>
  </si>
  <si>
    <t>Kř. II/312 Líšnice - kř. III/31216 Nekoř</t>
  </si>
  <si>
    <t>III/31216</t>
  </si>
  <si>
    <t>Kř. II/312 - Nekoř - kř. I/11 Šedivec</t>
  </si>
  <si>
    <t>III/31217</t>
  </si>
  <si>
    <t>Kř. I/11 Bedrůvka - kř. III/31216 Nekoř</t>
  </si>
  <si>
    <t>III/31218</t>
  </si>
  <si>
    <t>Kř. II/312 Pastviny - kř. III/31911 Žamberk</t>
  </si>
  <si>
    <t>III/31219</t>
  </si>
  <si>
    <t>Kř. III/31218 Zbudov - kř. III/31911 Kunvald</t>
  </si>
  <si>
    <t>III/31220</t>
  </si>
  <si>
    <t>Kř. II/312 Králíky - kř. III/31228 Horní Orlice</t>
  </si>
  <si>
    <t>III/31222</t>
  </si>
  <si>
    <t>Kř. II/312 - Horní Lipka</t>
  </si>
  <si>
    <t>III/31223</t>
  </si>
  <si>
    <t>Kř. I/43 Dolní Lipka - kř. III/31222 Prostřední Lipka</t>
  </si>
  <si>
    <t>III/31224</t>
  </si>
  <si>
    <t>Kř. I/43 králíky - kř. III/31223 Prostřední Lipka</t>
  </si>
  <si>
    <t>III/31225</t>
  </si>
  <si>
    <t>Kř. III/31223 Prostřední Lipka - Heřmanice</t>
  </si>
  <si>
    <t>III/31227</t>
  </si>
  <si>
    <t>Kř. II/312 Červený Potok - Horní Morava</t>
  </si>
  <si>
    <t>III/31228</t>
  </si>
  <si>
    <t>Hranice kraje Horní Orlice - kř. I/43 Dolní Orlice</t>
  </si>
  <si>
    <t>III/31230</t>
  </si>
  <si>
    <t>Hranice kraje - kř. I/11 Bílá Voda</t>
  </si>
  <si>
    <t>III/31234</t>
  </si>
  <si>
    <t>Hranice kraje - kř. III/31230 Bílá Voda</t>
  </si>
  <si>
    <t>III/3128</t>
  </si>
  <si>
    <t>Kř. II/312 Hejnice - Záchlumí hran. kraje</t>
  </si>
  <si>
    <t>III/31910</t>
  </si>
  <si>
    <t>Hran. kraje Bubnov - kř. III/31911 Kunvald</t>
  </si>
  <si>
    <t>III/31911</t>
  </si>
  <si>
    <t>Hran. kraje Zaječiny - kř. I/11 Žamberk</t>
  </si>
  <si>
    <t>Ústí nad Orlicí</t>
  </si>
  <si>
    <t>Kř. III/3124 Rozsocha - kř. III/31014 České Libchavy</t>
  </si>
  <si>
    <t>Kř. II/360 Dolní Dobrouč - kř. III/31510 Horní Dobrouč</t>
  </si>
  <si>
    <t>Kř. III/36016 Hrádek - kř. III/31512 Skuhrov</t>
  </si>
  <si>
    <t>Kř. III/35846 (Litomyšl) - Němčice - kř. I/14 Česká Třebová</t>
  </si>
  <si>
    <t>Kř. II/310 Letohrad - kř. III/36018 Němčice</t>
  </si>
  <si>
    <t>III/01427</t>
  </si>
  <si>
    <t>Kř. I/14 Třebovice - kř. I/14 Rybník</t>
  </si>
  <si>
    <t>Kř. III/3606 Žampach - kř. II/312 České Libchavy</t>
  </si>
  <si>
    <t>III/31015</t>
  </si>
  <si>
    <t>Kř. III/31014 - Hlavná</t>
  </si>
  <si>
    <t>III/3121</t>
  </si>
  <si>
    <t>Kř. III/3123 Orlické Podhůří - kř. I/14 Ústí</t>
  </si>
  <si>
    <t>III/3122</t>
  </si>
  <si>
    <t>Kř. III/3121 - Říčky</t>
  </si>
  <si>
    <t>Kř. III/3121 Orlické Podhůří - kř. II/312 Rozsocha</t>
  </si>
  <si>
    <t>III/31510</t>
  </si>
  <si>
    <t>Kř. II/315 Knapovec - kř. II/313 Horní Dobrouč</t>
  </si>
  <si>
    <t>III/31511</t>
  </si>
  <si>
    <t>Kř. III/31510 - Horní Houžovec</t>
  </si>
  <si>
    <t>III/31512</t>
  </si>
  <si>
    <t>Kř. II/315 Skuhrov - kř. I/14 Česká Třebová</t>
  </si>
  <si>
    <t>kř. II/315 Hrádek - Sudislav n. Orlicí (průtah až na točnu BUS)</t>
  </si>
  <si>
    <t>Kř. III/3179 Borová - kř. III/31713</t>
  </si>
  <si>
    <t>III/31713</t>
  </si>
  <si>
    <t>Kř. III/31712 Voděrady - kř. III/36016 Džbánov</t>
  </si>
  <si>
    <t>Kř. III/31712 Borová - kř. III/36016 Sloupnice</t>
  </si>
  <si>
    <t>III/35846</t>
  </si>
  <si>
    <t>Hran. okr. SY (u Kozlova) - Semanín - hran. okr. SY</t>
  </si>
  <si>
    <t>III/35847</t>
  </si>
  <si>
    <t>Kř. III/35846 Semanín - kř. I/14 Česká Třebová</t>
  </si>
  <si>
    <t>III/35848</t>
  </si>
  <si>
    <t>Kř. III/35846 - Třebovice - kř. I/14</t>
  </si>
  <si>
    <t>III/35850</t>
  </si>
  <si>
    <t>Kř. II/358 - Svinná</t>
  </si>
  <si>
    <t>III/35851</t>
  </si>
  <si>
    <t>Kř. II/358 Zhoř - kř. III/35851 Přívrat</t>
  </si>
  <si>
    <t>III/35853</t>
  </si>
  <si>
    <t>Kř. III/35846 - Kozlov</t>
  </si>
  <si>
    <t>III/36012</t>
  </si>
  <si>
    <t>Kř. II/358 Česká Třebová - kř. II/360 Řetová</t>
  </si>
  <si>
    <t>III/36013</t>
  </si>
  <si>
    <t>Kř. III/36012 - kř. I/14 Dlouhá Třebová</t>
  </si>
  <si>
    <t>III/36014</t>
  </si>
  <si>
    <t>Kř. III/36012 Řetová - kř. II/360 Sloupnice</t>
  </si>
  <si>
    <t>III/36015</t>
  </si>
  <si>
    <t>Kř. II/360 - Sloupnice - kř. III/36016</t>
  </si>
  <si>
    <t>III/36016</t>
  </si>
  <si>
    <t>Hranice okr. Svi. Sloupnice - kř. II/315 Hrádek</t>
  </si>
  <si>
    <t>III/36017</t>
  </si>
  <si>
    <t>Kř. II/360 - Vlčkov</t>
  </si>
  <si>
    <t>III/36018</t>
  </si>
  <si>
    <t>Kř. II/360 - Němčice - kř. II/358</t>
  </si>
  <si>
    <t>III/3604</t>
  </si>
  <si>
    <t>Kř. II/360 - Červená</t>
  </si>
  <si>
    <t>III/3605</t>
  </si>
  <si>
    <t xml:space="preserve">Kř. II/360 - Lanšperk </t>
  </si>
  <si>
    <t>III/3606</t>
  </si>
  <si>
    <t>Kř. II/360 Lanšperk - kř. III/31014 Žampach</t>
  </si>
  <si>
    <t>Moravská Třebová</t>
  </si>
  <si>
    <r>
      <t>Plocha sečení v m</t>
    </r>
    <r>
      <rPr>
        <vertAlign val="superscript"/>
        <sz val="8"/>
        <color indexed="10"/>
        <rFont val="Arial"/>
        <family val="2"/>
      </rPr>
      <t>2</t>
    </r>
  </si>
  <si>
    <t>II/366</t>
  </si>
  <si>
    <t>Kř. II/368 Křenov - Březinky - hran. kraje</t>
  </si>
  <si>
    <t>Odečteny průměrná 3%</t>
  </si>
  <si>
    <t>Kř. III/3688 Krasíkov - Slatina - hran. kraje</t>
  </si>
  <si>
    <t>z výměr-odorání z polí,</t>
  </si>
  <si>
    <t>II/371</t>
  </si>
  <si>
    <t>Kř. I/35 Linhartice - kř. II/366 Jevíčko</t>
  </si>
  <si>
    <t>rekonstrukce krajnic,</t>
  </si>
  <si>
    <t>II/372</t>
  </si>
  <si>
    <t>Kř. II/366 Jevíčko - hran. kraje</t>
  </si>
  <si>
    <t>rekonstrukce příkopů atd.</t>
  </si>
  <si>
    <t>II/374</t>
  </si>
  <si>
    <t>Kř. II/372 Jevíčko - hran. kraje</t>
  </si>
  <si>
    <t>II/644</t>
  </si>
  <si>
    <t>Kř. II/371 Městečko Trnávka - Vranová Lhota - hran. kraje</t>
  </si>
  <si>
    <t>III/0441</t>
  </si>
  <si>
    <t>Kř. II/644 Pečíkov - Bohdalov</t>
  </si>
  <si>
    <t>III/31519</t>
  </si>
  <si>
    <t>Kř. I/35 Borušov - Starý Maletín hranice kraje</t>
  </si>
  <si>
    <t>III/31520</t>
  </si>
  <si>
    <t>Kř. III/31519 Svojanov - Nový Maletín hranice kraje</t>
  </si>
  <si>
    <t>III/36611</t>
  </si>
  <si>
    <t>Kř. III/36612 - Jevíčko - kř. III/36613</t>
  </si>
  <si>
    <t>III/36612</t>
  </si>
  <si>
    <t>Kř. II/371 Jevíčko - kř. II/368 Březina</t>
  </si>
  <si>
    <t>III/36613</t>
  </si>
  <si>
    <t>Kř. II/371 Jevíčko - kř. II/371 Biskupice</t>
  </si>
  <si>
    <t>III/36615</t>
  </si>
  <si>
    <t>Kř. II/371 Jaroměřice - hranice kraje</t>
  </si>
  <si>
    <t>III/36616</t>
  </si>
  <si>
    <t>Kř. III/36620 Jaroměřice - Nový Dvůr hran. kraje</t>
  </si>
  <si>
    <t>III/36620</t>
  </si>
  <si>
    <t>III/36626</t>
  </si>
  <si>
    <t xml:space="preserve">Kř. II/366 - Vrážné </t>
  </si>
  <si>
    <t>III/3669</t>
  </si>
  <si>
    <t>Kř. II/366 - Jevíčko Sanatorium</t>
  </si>
  <si>
    <t>Kř. II/368 Staré Město - Rychnov na Moravě hran. okr. Ústí</t>
  </si>
  <si>
    <t>Hran. okr. Ústí - kř. III/36810 Rychnov na Moravě</t>
  </si>
  <si>
    <t>III/36816</t>
  </si>
  <si>
    <t>Kř. III/36811 - Mladějov na Moravě</t>
  </si>
  <si>
    <t>III/36820</t>
  </si>
  <si>
    <t xml:space="preserve">Kř. I/35  - kř. II/368 Staré město </t>
  </si>
  <si>
    <t>III/36821</t>
  </si>
  <si>
    <t>Kř. III/36820 Staré Město - Bílá Studně</t>
  </si>
  <si>
    <t>III/36822</t>
  </si>
  <si>
    <t>Kř. II/368 Staré Město - kř. II/368 Třebařov</t>
  </si>
  <si>
    <t>III/36823</t>
  </si>
  <si>
    <t>Kř. MK hájovna Dětřichov - Kunčina - kř. II/368 Mor. Třebová</t>
  </si>
  <si>
    <t>III/36825</t>
  </si>
  <si>
    <t>Kř. II/368 Mor. Třebová - kř. II/371 Rozstání</t>
  </si>
  <si>
    <t>III/36826</t>
  </si>
  <si>
    <t>Kř. II/368 Boršov - kř. I/35 Hřebeč</t>
  </si>
  <si>
    <t>III/36827</t>
  </si>
  <si>
    <t>Kř. II/368 Křenov - kř. II/371 Městečko Trnávka</t>
  </si>
  <si>
    <t>III/36828</t>
  </si>
  <si>
    <t>Kř. III/36827 - Ludvíkov</t>
  </si>
  <si>
    <t>III/36829</t>
  </si>
  <si>
    <t>Kř. II/368 - hr. okr. Blansko</t>
  </si>
  <si>
    <t>III/3688</t>
  </si>
  <si>
    <t>Kř. II/368  - Krasíkov</t>
  </si>
  <si>
    <t>III/3689</t>
  </si>
  <si>
    <t>Kř. II/368 - Koruna</t>
  </si>
  <si>
    <t>III/3711</t>
  </si>
  <si>
    <t>Kř. II/368 Mor. Třebová - kř. III/3174</t>
  </si>
  <si>
    <t>III/37110</t>
  </si>
  <si>
    <t>Kř. II/371 Biskupice - kř. II/366</t>
  </si>
  <si>
    <t>III/37111</t>
  </si>
  <si>
    <t>Kř. II/371 - Biskupice</t>
  </si>
  <si>
    <t>III/3712</t>
  </si>
  <si>
    <t>Kř. II/371 Rozstání - kř. III/3174</t>
  </si>
  <si>
    <t>III/3713</t>
  </si>
  <si>
    <t>Kř. II/371 Rpzstání - Malíkov</t>
  </si>
  <si>
    <t>III/3714</t>
  </si>
  <si>
    <t>Kř. I/35 Gruna - kř. II/371 Městečko Trnávka</t>
  </si>
  <si>
    <t>III/3715</t>
  </si>
  <si>
    <t>Kř. III/3716 Unerázka - kř. II/644 Mezihoří</t>
  </si>
  <si>
    <t>III/3716</t>
  </si>
  <si>
    <t>Kř. II/366 Chornice - Plechtinec kř. II/644</t>
  </si>
  <si>
    <t>III/3718</t>
  </si>
  <si>
    <t>Kř. III/3716 - Bezděčí u Trnávky</t>
  </si>
  <si>
    <t>III/3719</t>
  </si>
  <si>
    <t>Kř. III/3716 Plechtinec - Stará Roveň</t>
  </si>
  <si>
    <t>III/3721</t>
  </si>
  <si>
    <t>Kř. II/366 - Víska u Jevíčka</t>
  </si>
  <si>
    <t>III/37322</t>
  </si>
  <si>
    <t xml:space="preserve">Hranice kraje - Březinky kř. II/366 </t>
  </si>
  <si>
    <t>III/37332</t>
  </si>
  <si>
    <t>Kř. II/644 - Vranová Lhota - kř. III/37322</t>
  </si>
  <si>
    <t>III/37346</t>
  </si>
  <si>
    <t>Hranice kraje - Vysoká kř. II/37322</t>
  </si>
  <si>
    <t>III/3741</t>
  </si>
  <si>
    <t>Kř. III/3741 Jaroměřice - hranice kraje</t>
  </si>
  <si>
    <t>III/3742</t>
  </si>
  <si>
    <t>Hranice kraje - kř. III/36612 Smolná</t>
  </si>
  <si>
    <t>II/363</t>
  </si>
  <si>
    <t>Kř. III/3638 Rohozná - kř. I/43 Brněnec</t>
  </si>
  <si>
    <t>II/364</t>
  </si>
  <si>
    <t>Hran. cestm. směr Svojanov - kř. II/363 Bělá n. Svitavou</t>
  </si>
  <si>
    <t>II/365</t>
  </si>
  <si>
    <t>Od Svojanova hran. cestm. - Bohuňov - hran. kraje</t>
  </si>
  <si>
    <t>Kř. I/35 Mikuleč - Pohledy - kř. II/368 Křenov</t>
  </si>
  <si>
    <t>III/03532</t>
  </si>
  <si>
    <t>Kř. II/366 Mikuleč - kř. I/35 Opatovec</t>
  </si>
  <si>
    <t>III/0436</t>
  </si>
  <si>
    <t>Kř. I/43 Svitavy - Kamenná Horka</t>
  </si>
  <si>
    <t>III/0439</t>
  </si>
  <si>
    <t>Kř. I/43 - kř. III/03532</t>
  </si>
  <si>
    <t>Hran. okr. ÚO směr Semanín - kř. I/43 Opatov</t>
  </si>
  <si>
    <t>III/35849</t>
  </si>
  <si>
    <t>Kř. III/35846 - kř. I/43</t>
  </si>
  <si>
    <t>III/36021</t>
  </si>
  <si>
    <t>Kř. III/36024 Chmelík - Karle - kř. I/34 Vendolí</t>
  </si>
  <si>
    <t>III/36311</t>
  </si>
  <si>
    <t>Kř. I/43 - Kř. II/363 Brněnec</t>
  </si>
  <si>
    <t>III/36313</t>
  </si>
  <si>
    <t>Kř. II/363 Brněnec - Študlov</t>
  </si>
  <si>
    <t>III/3637</t>
  </si>
  <si>
    <t>Kř. II/363 Rohozná - kř. III/3662 Radiměř</t>
  </si>
  <si>
    <t>III/3638</t>
  </si>
  <si>
    <t>Kř. II/363 - kř. III/3639 Banín</t>
  </si>
  <si>
    <t>III/3639</t>
  </si>
  <si>
    <t>Kř. II/363 Lavičné - Banín - kř. III/3665</t>
  </si>
  <si>
    <t>III/3642</t>
  </si>
  <si>
    <t>Kř. II/364 Vítějeves - kř. II/365 Bohuňov</t>
  </si>
  <si>
    <t>III/3661</t>
  </si>
  <si>
    <t>Kř. I/34 - Vendolí - kř. III/36625</t>
  </si>
  <si>
    <t>III/3662</t>
  </si>
  <si>
    <t>Kř. III/36625 Hradec n. S. - kř. II/363 Pomezí</t>
  </si>
  <si>
    <t>III/36625</t>
  </si>
  <si>
    <t>Kř. I/34 Vendolí - kř. I/43 Hradec nad Svitavou</t>
  </si>
  <si>
    <t>III/3664</t>
  </si>
  <si>
    <t>Kř. III/3662 - Radiměř - kř. III/3665</t>
  </si>
  <si>
    <t>III/3665</t>
  </si>
  <si>
    <t>Kř. i/43 Březová n. S. - kř. I/43 Hradec n. S.</t>
  </si>
  <si>
    <t>III/3666</t>
  </si>
  <si>
    <t>Kř. I/43 Březová nad Svitavou - kř. II/366 Pohledy</t>
  </si>
  <si>
    <t>III/3667</t>
  </si>
  <si>
    <t>Kř. I/43 Brněnec - Janůvky - kř. II/368 Křenov</t>
  </si>
  <si>
    <t>III/3668</t>
  </si>
  <si>
    <t>Kř. III/3667 - Želívsko</t>
  </si>
  <si>
    <t>Kř. I/43 Opatov - hran. cestm. směr Helvíkov</t>
  </si>
  <si>
    <t xml:space="preserve">Kř. I/43 Opatovec - Dětřichov - kř. MK k hájovně </t>
  </si>
  <si>
    <t>III/36824</t>
  </si>
  <si>
    <t>Kř. I/35 - Koclířov - kř. I/35</t>
  </si>
  <si>
    <t>II/353</t>
  </si>
  <si>
    <t>Kř. I/34 Polička - Lačnov hranice kraje</t>
  </si>
  <si>
    <t>Hranice okresu Crhu. - kř. II/353 Lačnov</t>
  </si>
  <si>
    <t>Kř. III/36025 hran. cestm. - Korouhev hran. kraje</t>
  </si>
  <si>
    <t>II/362</t>
  </si>
  <si>
    <t>Kř. I/34 Polička - Bystré hranice kraje</t>
  </si>
  <si>
    <t>Kř. I/34 Polička - kř. III/3638 Rohozná</t>
  </si>
  <si>
    <t>Kř. II/362 Bystré - Svojanov hranice cestm.</t>
  </si>
  <si>
    <t>Kř. II/364 Svojanov - hran. cestm. směr Bohuňov</t>
  </si>
  <si>
    <t>III/35319</t>
  </si>
  <si>
    <t>Hranice kraje - kř. III/35725 Březiny</t>
  </si>
  <si>
    <t>III/35322</t>
  </si>
  <si>
    <t>Kř. II/353 Maksičky - kř. III/36032 Nedvězí</t>
  </si>
  <si>
    <t>III/35724</t>
  </si>
  <si>
    <t>Kř. I/34 Borová - kř. II/353 Kamenec u Poličky</t>
  </si>
  <si>
    <t>III/35725</t>
  </si>
  <si>
    <t>Kř. II/357 - Březiny - hranice kraje</t>
  </si>
  <si>
    <t>III/35910</t>
  </si>
  <si>
    <t xml:space="preserve">Kř. I/34 - kř. III/3598 Změtín </t>
  </si>
  <si>
    <t>III/3598</t>
  </si>
  <si>
    <t>Kř. I/34 Borová - kř. II/359 Poříčí u Litomyšle</t>
  </si>
  <si>
    <t>III/3599</t>
  </si>
  <si>
    <t xml:space="preserve">Kř. III/3598 - kř. III/35910 Lubná </t>
  </si>
  <si>
    <t>III/36024</t>
  </si>
  <si>
    <t>Kř. I/34 Květná - Kř. III/36021 Chmelík</t>
  </si>
  <si>
    <t>III/36026</t>
  </si>
  <si>
    <t>Kř. II/360 - Vysoký Les</t>
  </si>
  <si>
    <t>III/36028</t>
  </si>
  <si>
    <t>Kř. II/360 Lezník - kř. III/36029 Sebranice</t>
  </si>
  <si>
    <t>III/36029</t>
  </si>
  <si>
    <t>Kř. I/34 Polička - kř. III/36031 Sebranice</t>
  </si>
  <si>
    <t>III/36030</t>
  </si>
  <si>
    <t>Kř. III/36029 - kř. III/35910 Široký</t>
  </si>
  <si>
    <t>III/36031</t>
  </si>
  <si>
    <t>Kř. III/36029 Sebranice - kř. III/35910 Lubná</t>
  </si>
  <si>
    <t>III/36032</t>
  </si>
  <si>
    <t>Hranice kraje - Nedvězí - kř. II/362 Bystré</t>
  </si>
  <si>
    <t>III/3621</t>
  </si>
  <si>
    <t>Kř. II/362 - Modřec</t>
  </si>
  <si>
    <t>III/3622</t>
  </si>
  <si>
    <t>Kř. II/362 Jedlová - kř. III/35322</t>
  </si>
  <si>
    <t>III/3623</t>
  </si>
  <si>
    <t>Kř. II/362 Jedlová - kř. III/3634 Stašov</t>
  </si>
  <si>
    <t>III/3624</t>
  </si>
  <si>
    <t>Kř. II/362 - kř. III/3626 Trpín</t>
  </si>
  <si>
    <t>III/3626</t>
  </si>
  <si>
    <t>Hranice kraje Trpín - kř. II/364</t>
  </si>
  <si>
    <t>III/3632</t>
  </si>
  <si>
    <t xml:space="preserve">Kř. I/34 Květná - kř. II/363 Pomezí </t>
  </si>
  <si>
    <t>III/3633</t>
  </si>
  <si>
    <t xml:space="preserve">Kř. II/363 Pomezí - kř. III/3623 Jedlová </t>
  </si>
  <si>
    <t>III/3634</t>
  </si>
  <si>
    <t>Kř. II/363 Stašov - kř. II/364 Hamry</t>
  </si>
  <si>
    <t>III/3635</t>
  </si>
  <si>
    <t xml:space="preserve">Kř. III/3634 Stašov - kř. III/3636 Rohozná </t>
  </si>
  <si>
    <t>III/3636</t>
  </si>
  <si>
    <t>Kř. II/363 Rohozná - kř. II/364 Svojanov</t>
  </si>
  <si>
    <t>III/3641</t>
  </si>
  <si>
    <t>Kř. II/364 - Jedlová - kř. III/3623</t>
  </si>
  <si>
    <t>III/3651</t>
  </si>
  <si>
    <t>Kř. II/365 Svojanov - kř. III/3626 Hlásnice</t>
  </si>
  <si>
    <t>Hranice okr. Ústí Bohuňovice - kř. I/35 Sedliště</t>
  </si>
  <si>
    <t>Kř. II/357 Nové Hrady - Chotovice - Litomyšl - kř. III/35846</t>
  </si>
  <si>
    <t>Kř. II/360 Litomyšl - Dolní Újezd - kř. III/35911 Budislav</t>
  </si>
  <si>
    <t>K5. III/36018 Němčice - Litomyšl - kř. III/36025 Dolečky</t>
  </si>
  <si>
    <t>III/03529</t>
  </si>
  <si>
    <t>Kř. III/03528 Cerekvice - Horky</t>
  </si>
  <si>
    <t>Křiž. III/35834 Cerekvice - kř. II/317 Bohuňovice</t>
  </si>
  <si>
    <t>III/03530</t>
  </si>
  <si>
    <t>Kř. I/35 Litomyšl - kř. I/35 Janov</t>
  </si>
  <si>
    <t>III/03531</t>
  </si>
  <si>
    <t>Kř. I/35 - Mendryka</t>
  </si>
  <si>
    <t>Hran. okr. Ústí - kř. II/358 Makov</t>
  </si>
  <si>
    <t>Kř. III/35718 Bučina - Příluka - křiž. II/358 Nové Hrady</t>
  </si>
  <si>
    <t>III/35835</t>
  </si>
  <si>
    <t>Kř. II/358 Makov - kř. III/3595 Vidlatá Seč</t>
  </si>
  <si>
    <t>III/35836</t>
  </si>
  <si>
    <t>Kř. III/35838 Újezdec - kř. III/35721</t>
  </si>
  <si>
    <t>III/35837</t>
  </si>
  <si>
    <t>Kř. II/358 Morašice - kř. III/3595 Vidlatá Seč</t>
  </si>
  <si>
    <t>III/35838</t>
  </si>
  <si>
    <t>Kř. III/03528 Cerekvice - kř. II/358 Morašice</t>
  </si>
  <si>
    <t>III/35839</t>
  </si>
  <si>
    <t>Kř. III/35838 Cerekvice - kř. III/35841 Sedlíštka</t>
  </si>
  <si>
    <t>III/35840</t>
  </si>
  <si>
    <t>Kř. II/358 Morašice - kř- III/3594 Jirkov</t>
  </si>
  <si>
    <t>III/35841</t>
  </si>
  <si>
    <t>Kř. I/35 Tržek - kř. II/358 Morašice</t>
  </si>
  <si>
    <t>III/35842</t>
  </si>
  <si>
    <t>Kř. II/358 - kř. III/35840 Lažany</t>
  </si>
  <si>
    <t>Kř. II/358 Litomyšl - Pazucha hran. okr. ústí</t>
  </si>
  <si>
    <t>III/35911</t>
  </si>
  <si>
    <t>Kř. II/359 Budislav - kř. II/358 Chotovice</t>
  </si>
  <si>
    <t>III/3591</t>
  </si>
  <si>
    <t>Kř. II/360 - Litomyšl - kř. II/358</t>
  </si>
  <si>
    <t>III/3592</t>
  </si>
  <si>
    <t>Kř. II/359 Osík - kř. II/360 Nová Ves u Litomyšle</t>
  </si>
  <si>
    <t>III/3593</t>
  </si>
  <si>
    <t>Kř. II/359 Osík - kř. III/3594 Říkovice</t>
  </si>
  <si>
    <t>III/3594</t>
  </si>
  <si>
    <t>Kř. II/359 Dolní Újezd - kř. II/358 Višnáry</t>
  </si>
  <si>
    <t>III/3595</t>
  </si>
  <si>
    <t>Kř. II/359 Dolní Újezd - kř. III/35911 Jarošov</t>
  </si>
  <si>
    <t>III/3596</t>
  </si>
  <si>
    <t>Kř. II/359 Desná - kř. III/36028 Horní Újezd</t>
  </si>
  <si>
    <t>Kř. I/35 Litomyšl - Kornice - za most 36016-1 (pův.hr. okr. ÚO)</t>
  </si>
  <si>
    <t>III/36019</t>
  </si>
  <si>
    <t>Kř. II/359 Dolní Újezd - kř. III/36020 Trstěnice</t>
  </si>
  <si>
    <t>III/36020</t>
  </si>
  <si>
    <t>Kř. III/36021 Čistá - kř. III/36021 Trstěnice</t>
  </si>
  <si>
    <t>Kř. I/35 Litomyšl - Čistá - kř. III/36024 Chmelík</t>
  </si>
  <si>
    <t>III/36022</t>
  </si>
  <si>
    <t>Kř. I/35 Gajer - kř. III/36021 Čistá</t>
  </si>
  <si>
    <t>III/36023</t>
  </si>
  <si>
    <t>Kř. III/36021 Trstěnice - kř. III/36021 Karle</t>
  </si>
  <si>
    <t>III/36025</t>
  </si>
  <si>
    <t>Kř. II/360 - kř. III/36028 Sebranice</t>
  </si>
  <si>
    <t>Kř. III/36031 Sebranice - kř. II/359 Dolní Újezd</t>
  </si>
  <si>
    <t>Jansa Zdenek</t>
  </si>
  <si>
    <t>Příloha č.1</t>
  </si>
  <si>
    <t>Dodavatelské sekání trávy na silnicích II. a III. třídy pro SÚS Pk v roce 2013</t>
  </si>
  <si>
    <t>Celkový přehled po cestmistrovstvích</t>
  </si>
  <si>
    <t>Cestmistrovství</t>
  </si>
  <si>
    <t>II. a III. tř.      plocha sečení       v m2</t>
  </si>
  <si>
    <t>I. seč                  do 30.6.2013</t>
  </si>
  <si>
    <t>II. seč                         do 15.9.2013</t>
  </si>
  <si>
    <t>III. seč                  do 31.10.2013        50% plochy</t>
  </si>
  <si>
    <t>Plocha sečení     celkem v m2        za rok</t>
  </si>
  <si>
    <t>Cena v Kč/ rok      celkem           vč. DPH</t>
  </si>
  <si>
    <t>Cena v Kč      za m2            bez DPH</t>
  </si>
  <si>
    <t>Chrudim</t>
  </si>
  <si>
    <t>Luže</t>
  </si>
  <si>
    <t xml:space="preserve">Hlinsko </t>
  </si>
  <si>
    <t>Třemošnice</t>
  </si>
  <si>
    <t>Pardubice</t>
  </si>
  <si>
    <t>Přelouč</t>
  </si>
  <si>
    <t>Holice</t>
  </si>
  <si>
    <t>Provoz CR</t>
  </si>
  <si>
    <t>Běstovice</t>
  </si>
  <si>
    <t>Žamberk</t>
  </si>
  <si>
    <t>Ústí nad Or.</t>
  </si>
  <si>
    <t>Moravská Tř.</t>
  </si>
  <si>
    <t>Svitavy</t>
  </si>
  <si>
    <t>Polička</t>
  </si>
  <si>
    <t>Litomyšl</t>
  </si>
  <si>
    <t>Provoz UO</t>
  </si>
  <si>
    <t>Celkem SÚS</t>
  </si>
  <si>
    <r>
      <t>Poznámka:</t>
    </r>
    <r>
      <rPr>
        <sz val="12"/>
        <rFont val="Arial"/>
        <family val="2"/>
      </rPr>
      <t xml:space="preserve"> III.seč = 50% celkové plochy (krajnice a vnitřní hrana příkopu)</t>
    </r>
  </si>
  <si>
    <t>!!! Doplňte pouze cenu do zeleně označeného slouce !!!</t>
  </si>
  <si>
    <t>V Pardubicích 14.1.2013.</t>
  </si>
  <si>
    <t>Vypracoval: Ouhrabka V.</t>
  </si>
  <si>
    <t>PLOCHY  SEKÁNÍ  TRÁVY  2013  CELKEM  SÚS Pk  DLE  OS (staničení v km)</t>
  </si>
  <si>
    <t>OS</t>
  </si>
  <si>
    <t>intravilán II. třídy</t>
  </si>
  <si>
    <t>extravilán II. třídy</t>
  </si>
  <si>
    <t>II. třídy celkem</t>
  </si>
  <si>
    <t>intravilán III. třídy</t>
  </si>
  <si>
    <t>extravilán III. třídy</t>
  </si>
  <si>
    <t>III. třídy celkem</t>
  </si>
  <si>
    <t>intravilán II.a III. tř.</t>
  </si>
  <si>
    <t>extravilán II.a III.tř.</t>
  </si>
  <si>
    <t>II.a III.třídy celkem</t>
  </si>
  <si>
    <t>II. třídy plocha sečení v m2</t>
  </si>
  <si>
    <t>III. třídy plocha sečení v m2</t>
  </si>
  <si>
    <t>II.a III.tř. plocha sečení v m2</t>
  </si>
  <si>
    <t>Lanškroun</t>
  </si>
  <si>
    <t>Mor.Třebová</t>
  </si>
  <si>
    <t>Celkem</t>
  </si>
  <si>
    <t>Dle Databanky k 1.7.2012</t>
  </si>
  <si>
    <t>Cena v Kč/ rok      celkem             bez DPH</t>
  </si>
  <si>
    <t>POZNÁMKA            pořadí sesekání</t>
  </si>
  <si>
    <t>Vypracoval:</t>
  </si>
  <si>
    <t>SEKÁNÍ  TRÁVY  2013  PRO VYBĚROVÉ  ŘÍZENÍ  DODAVATELSKY  DLE  OS (staničení v km)</t>
  </si>
  <si>
    <t>Označení silnice</t>
  </si>
  <si>
    <t>Úsek místopisně</t>
  </si>
  <si>
    <t xml:space="preserve">Staničení </t>
  </si>
  <si>
    <t>Celkem (km)</t>
  </si>
  <si>
    <t>Intravilán</t>
  </si>
  <si>
    <t>Extravilán</t>
  </si>
  <si>
    <t>Plocha sečení v m2</t>
  </si>
  <si>
    <t>od</t>
  </si>
  <si>
    <t>do</t>
  </si>
  <si>
    <t>(km)</t>
  </si>
  <si>
    <t>II/337</t>
  </si>
  <si>
    <t>Kř. II/344 Hodonín - kř III/33770 Švihov</t>
  </si>
  <si>
    <t>II/324</t>
  </si>
  <si>
    <t>hr.okresu - Medlešice - kř.I/37</t>
  </si>
  <si>
    <t>II/340</t>
  </si>
  <si>
    <t>Kř. III/34015 Rabštejn - hr. okr. Uhř. Lhota</t>
  </si>
  <si>
    <t>II/355</t>
  </si>
  <si>
    <t>Kř. II/358 Chrast - hr. okr. Dvakačovice</t>
  </si>
  <si>
    <t>II/358</t>
  </si>
  <si>
    <t>Kř. I/17 Slatiňany - Kř. II/355 Chrast</t>
  </si>
  <si>
    <t>Celkem II. tř.</t>
  </si>
  <si>
    <t>III/32228</t>
  </si>
  <si>
    <t>Kř. I/17 Nový Dvůr - hr. okr. Čepí</t>
  </si>
  <si>
    <t>III/32230</t>
  </si>
  <si>
    <t>Hranice okresu PA (Dubany) - kř. III/32231 Dřenice</t>
  </si>
  <si>
    <t>III/32231</t>
  </si>
  <si>
    <t>Hranice okresu PA (Čepí) - kř. III/32232 Dřenice</t>
  </si>
  <si>
    <t>III/32232</t>
  </si>
  <si>
    <t>Kř. I/17 Bylany - hr. okr. PA (Blato)</t>
  </si>
  <si>
    <t>III/32234</t>
  </si>
  <si>
    <t>Hranice okresu PA (Třebosice) - kř. III/32232 Dřenice</t>
  </si>
  <si>
    <t>III/32235</t>
  </si>
  <si>
    <t>Kř. pův. I/37 Medlešice - kř. III/32232 Dřenice</t>
  </si>
  <si>
    <t>III/32236</t>
  </si>
  <si>
    <t>Kř. III/32238 Markovice - kř. III/32232 Dřenice</t>
  </si>
  <si>
    <t>III/32237</t>
  </si>
  <si>
    <t>Kř. III/32236 - kř. III/32235 Medlešice</t>
  </si>
  <si>
    <t>III/32238</t>
  </si>
  <si>
    <t>Kř. III/32232 Třibřichy - kř. III/32236 Markovice</t>
  </si>
  <si>
    <t>III/32239</t>
  </si>
  <si>
    <t>kř. III/32238 - kř. I/17 Markovice</t>
  </si>
  <si>
    <t>III/32240</t>
  </si>
  <si>
    <t>Kř. III/32228 Rozhovice - kř. III/32232 Bylany</t>
  </si>
  <si>
    <t>III/32246</t>
  </si>
  <si>
    <t xml:space="preserve">Hr. okr. PA  - Kř. I/17 Hrochův Týnec </t>
  </si>
  <si>
    <t>III/32248</t>
  </si>
  <si>
    <t>Kř. II/355 Dvakačovice - hr. okr. PA</t>
  </si>
  <si>
    <t>III/32249</t>
  </si>
  <si>
    <t>Kř. III/32246 - Bořice - kř. III/32256</t>
  </si>
  <si>
    <t>III/32250</t>
  </si>
  <si>
    <t>Kř. I/17 Hrochův Týnec (průtah)</t>
  </si>
  <si>
    <t>III/33760</t>
  </si>
  <si>
    <t>Kř. II/337 - Křižanovice - kř. III/3409 Licibořice</t>
  </si>
  <si>
    <t>III/33763</t>
  </si>
  <si>
    <t xml:space="preserve">Kř.II/337 Hodonín - kř. III/33760 </t>
  </si>
  <si>
    <t>III/33764</t>
  </si>
  <si>
    <t>Kř. III/33764 České Lhotice - kř. III/33765 Hradiště</t>
  </si>
  <si>
    <t>III/33765</t>
  </si>
  <si>
    <t>Kř. I/37 Nasavrky - Kř. III/33760</t>
  </si>
  <si>
    <t>III/33769</t>
  </si>
  <si>
    <t>Kř. III/35817 Lukavice - kř. II/337 Podlíšťany</t>
  </si>
  <si>
    <t>III/34010</t>
  </si>
  <si>
    <t>Kř. III/3409 Svídnice - Práčov</t>
  </si>
  <si>
    <t>III/34011</t>
  </si>
  <si>
    <t>Kř. III/3409 Trpišov - konec (Kochanovice)</t>
  </si>
  <si>
    <t>III/34016</t>
  </si>
  <si>
    <t>Kř. II/340 Rabštejnská Lhota - kř. III/3403 pohled</t>
  </si>
  <si>
    <t>III/34017</t>
  </si>
  <si>
    <t xml:space="preserve">Kř. I/17 Markovice - Sobětuchy - kř. II/340 </t>
  </si>
  <si>
    <t>III/34019</t>
  </si>
  <si>
    <t>Kř. I/17 Chrudim - kř. III/3403 Morašice</t>
  </si>
  <si>
    <t>III/34020</t>
  </si>
  <si>
    <t>Kř. III/34019 Stolany - Kř. III/3403 Janovice</t>
  </si>
  <si>
    <t>III/34021</t>
  </si>
  <si>
    <t>Kř.III/34020 Skupice - Kř. III/34019</t>
  </si>
  <si>
    <t>III/34022</t>
  </si>
  <si>
    <t>Kř. II/340 Podhůra - Kř. I/17 Slatiňany</t>
  </si>
  <si>
    <t>III/34025</t>
  </si>
  <si>
    <t>Kř. II/340 Chrudim - Kř. III/34026 Chrudim (plynárna)</t>
  </si>
  <si>
    <t>III/34026</t>
  </si>
  <si>
    <t>Kř. III/34032hr. okr. -  Kř. I/37 Chrudim</t>
  </si>
  <si>
    <t>III/3403</t>
  </si>
  <si>
    <t>kř. I/17 Bylany - kř. III/3411Morašice</t>
  </si>
  <si>
    <t>III/34030</t>
  </si>
  <si>
    <t>Hranice okr. PA - kř. III/34039 Tuněchody</t>
  </si>
  <si>
    <t>III/34032</t>
  </si>
  <si>
    <t xml:space="preserve">Kř. III/34026 - křiž. I/37 Medlešice </t>
  </si>
  <si>
    <t>III/34033</t>
  </si>
  <si>
    <t>Kř. II/340 Chrudim - Kř. III/34026 Chrudim plynárna</t>
  </si>
  <si>
    <t>III/34034</t>
  </si>
  <si>
    <t>Kř. II/340 Topol - kř. I/17 Kočí</t>
  </si>
  <si>
    <t>III/34035</t>
  </si>
  <si>
    <t>Kř. II/340 Topol - kř. III/34036 Vejvanovice</t>
  </si>
  <si>
    <t>III/34036</t>
  </si>
  <si>
    <t>Kř. III/34041 Vejvanovice - Dolní Bezděkov - kř. I/17</t>
  </si>
  <si>
    <t>III/34037</t>
  </si>
  <si>
    <t>Kř. III/34036 Dolní Bezděkov - kř. I/17 Kočí</t>
  </si>
  <si>
    <t>III/34038</t>
  </si>
  <si>
    <t>Kř. II/340 Úhřetice - III/34026 Chrudim (Vestec)</t>
  </si>
  <si>
    <t>III/34039</t>
  </si>
  <si>
    <t>Hranice okr. PA (Mnětice) - kř. III/34038 Tuněchody</t>
  </si>
  <si>
    <t>III/3404</t>
  </si>
  <si>
    <t>Kř. I/17 - Lány - kř. III/34017 Sobětuchy</t>
  </si>
  <si>
    <t>III/34041</t>
  </si>
  <si>
    <t>Kř. II/340 Uhřetice - Vejvanovice - kř. II/355 Hrochův Týnec</t>
  </si>
  <si>
    <t>III/34042</t>
  </si>
  <si>
    <t>Kř. III/34041 Uhřetice - kř. III/34043 Dvakačovice</t>
  </si>
  <si>
    <t>III/34043</t>
  </si>
  <si>
    <t>Kř. II/355 Dvakačovice - kř. III/34041 Vejvanovice</t>
  </si>
  <si>
    <t>III/3405</t>
  </si>
  <si>
    <t>Kř. I/17  Nový Dvůr - kř. III/3403 Morašice</t>
  </si>
  <si>
    <t>III/3409</t>
  </si>
  <si>
    <t>Kř. I/37 - Svídnice - Licibořice - kř. III/34015</t>
  </si>
  <si>
    <t>III/3551</t>
  </si>
  <si>
    <t>Kř. II/355 Trojovice - kř. III/35516 Řestoky</t>
  </si>
  <si>
    <t>III/35516</t>
  </si>
  <si>
    <t>Kř. II/355 Rosice - kř. III/3551 Řestoky</t>
  </si>
  <si>
    <t>III/3581</t>
  </si>
  <si>
    <t>Kř. I/37 Slatiňany - kř. I/17 Chrudim</t>
  </si>
  <si>
    <t>III/35810</t>
  </si>
  <si>
    <t>Kř. II/358 - kř. III/35814 Bítovany</t>
  </si>
  <si>
    <t>III/35811</t>
  </si>
  <si>
    <t>Kř. II/358 Zaječice - Nabočany - kř. I/17</t>
  </si>
  <si>
    <t>III/35812</t>
  </si>
  <si>
    <t>Libanice průtah za obec</t>
  </si>
  <si>
    <t>III/35813</t>
  </si>
  <si>
    <t>Kř. III/35811 Nabočany - kř. III/35821 Trojovice</t>
  </si>
  <si>
    <t>III/35814</t>
  </si>
  <si>
    <t>Zaječice kř. II/358 - Lukavice - kř. I/37 na Mýtě</t>
  </si>
  <si>
    <t>III/35815</t>
  </si>
  <si>
    <t>Kř. III/35814 Zaječice - kř. III/35820</t>
  </si>
  <si>
    <t>III/35816</t>
  </si>
  <si>
    <t>Kř. III/35814 Bítovany - kř. III/35819 Bítovany</t>
  </si>
  <si>
    <t>III/35817</t>
  </si>
  <si>
    <t>Kř. I/37 - Lukavice - kř. III/33769</t>
  </si>
  <si>
    <t>III/35819</t>
  </si>
  <si>
    <t>Kř. III/35816 Bítovany - Kř. III/ 35820</t>
  </si>
  <si>
    <t>III/3582</t>
  </si>
  <si>
    <t>Kř. II/358 Slatiňany - Vlčnov - kř. III/3583 Kočí</t>
  </si>
  <si>
    <t>III/35820</t>
  </si>
  <si>
    <t>Kř. II/358 Zaječice - Kř. III/35819</t>
  </si>
  <si>
    <t>III/35821</t>
  </si>
  <si>
    <t>Kř. I/17 Hrochův Týnec - kř. II/358 Chrast</t>
  </si>
  <si>
    <t>III/35822</t>
  </si>
  <si>
    <t>Kř. III/35813 - kř. III/3586 Honbice</t>
  </si>
  <si>
    <t>III/35823</t>
  </si>
  <si>
    <t>Kř. II/358 Chrast - kř. III/35821 Řestoky</t>
  </si>
  <si>
    <t>III/35825</t>
  </si>
  <si>
    <t>Kř. II/358 Orel- Kunčí kř. I/37</t>
  </si>
  <si>
    <t>III/3583</t>
  </si>
  <si>
    <t>Kř. I/17 Kočí - kř. II/358 Orel</t>
  </si>
  <si>
    <t>III/3584</t>
  </si>
  <si>
    <t>Kř. III/3583 Kočí - kř. I/17</t>
  </si>
  <si>
    <t>III/3585</t>
  </si>
  <si>
    <t>Kř. III/3584 Kočí - kř. III/35811 Nabočany</t>
  </si>
  <si>
    <t>III/3586</t>
  </si>
  <si>
    <t>Kř. III/35811 - Honbice - kř. III/35821 Řestoky</t>
  </si>
  <si>
    <t>III/3587</t>
  </si>
  <si>
    <t>Kř. I/17 Chrudim - kř. III/35821 Řestoky</t>
  </si>
  <si>
    <t>III/3588</t>
  </si>
  <si>
    <t>Kř. III/3583 Kunčí - kř. I/37</t>
  </si>
  <si>
    <t>III/3589</t>
  </si>
  <si>
    <t>Kř. I/17 Chrudim - kř. II/358 Orel</t>
  </si>
  <si>
    <t>Celkem III. tř.</t>
  </si>
  <si>
    <t>Celkem II. a III. třídy (km)</t>
  </si>
  <si>
    <t>Označení silnic které požadujete zajistit dodavatelsky</t>
  </si>
  <si>
    <t>II/305</t>
  </si>
  <si>
    <t>Hranice okresu PA Stradouň - Kř. II/358 Skuteč</t>
  </si>
  <si>
    <t>II/354</t>
  </si>
  <si>
    <t>Kř. II/358 Předhradí - kř. I/34 Krouna</t>
  </si>
  <si>
    <t>II/356</t>
  </si>
  <si>
    <t>Kř. II/358 Podlažice - kř. II/357 Leština</t>
  </si>
  <si>
    <t>II/357</t>
  </si>
  <si>
    <t>Kř. III/35720 Dvořiště - Proseč - hranice okr. SY (Sv. Kateřina)</t>
  </si>
  <si>
    <t>Kř. II/355 Chrast - Skuteč - křiž. II/357 Nové Hrady</t>
  </si>
  <si>
    <t>II/358 vět.</t>
  </si>
  <si>
    <t xml:space="preserve">kruhový objezd (kř. II/305 Skuteč) </t>
  </si>
  <si>
    <t>II/359</t>
  </si>
  <si>
    <t xml:space="preserve">Kř. III/35911 Budislav - Proseč - Kř. II/358 Zderaz </t>
  </si>
  <si>
    <t>III/30520</t>
  </si>
  <si>
    <t>Kř. II/305 Stradouň - Hranice okresu PA (Opočno)</t>
  </si>
  <si>
    <t>III/30521</t>
  </si>
  <si>
    <t>Kř. II/305 Vinary - kř. III/30522 Sedlec</t>
  </si>
  <si>
    <t>III/30525</t>
  </si>
  <si>
    <t>Kř. II/305 Mravín - kř. III/30527 Domoradice</t>
  </si>
  <si>
    <t>III/30526</t>
  </si>
  <si>
    <t>Kř. II/305 Štěnec - kř. III/35711 Řepníky</t>
  </si>
  <si>
    <t>III/30527</t>
  </si>
  <si>
    <t>Kř. III/30525 Domoradice - kř. III/30526 Pešice</t>
  </si>
  <si>
    <t>III/30528</t>
  </si>
  <si>
    <t>Kř. II/305 Štěnec - kř. III/3561 Jenišovice</t>
  </si>
  <si>
    <t>III/30529</t>
  </si>
  <si>
    <t>Kř. III/3561 Lozice - Srbce - Střemošice - kř. II/356</t>
  </si>
  <si>
    <t>III/30530</t>
  </si>
  <si>
    <t>Kř. III/30529 Voletice - kř. III/35711 Řepníky</t>
  </si>
  <si>
    <t>III/30531</t>
  </si>
  <si>
    <t>Kř. II/305 Voletice - kř. III/30529</t>
  </si>
  <si>
    <t>III/30532</t>
  </si>
  <si>
    <t>Kř. II/305 Luže - Hluboká - kř. II/358 Perálec</t>
  </si>
  <si>
    <t>III/30533</t>
  </si>
  <si>
    <t>Kř. III/30532 Hluboká - Střítež (konec)</t>
  </si>
  <si>
    <t>III/30534</t>
  </si>
  <si>
    <t>Kř. II/305 - kř. III/35828 Bělá</t>
  </si>
  <si>
    <t>III/30535</t>
  </si>
  <si>
    <t>Kř. II/305 - kř. III/35829 Zbožnov</t>
  </si>
  <si>
    <t>III/30536</t>
  </si>
  <si>
    <t>Kř. II/305 Štěpánov - Zbožnov - kř. III/35830</t>
  </si>
  <si>
    <t>III/32256</t>
  </si>
  <si>
    <t>Hranice okresu PA -kř. I/17 Čankovice</t>
  </si>
  <si>
    <t>III/32263</t>
  </si>
  <si>
    <t>Hranice okresu PA (Turov) - kř. III/32271Městec</t>
  </si>
  <si>
    <t>III/32264</t>
  </si>
  <si>
    <t>Kř. I/17 Holešovice - Hranice okresu PA</t>
  </si>
  <si>
    <t>III/32265</t>
  </si>
  <si>
    <t>Hranice okresu PA - kř. III/3554 Bližňovice</t>
  </si>
  <si>
    <t>III/32271</t>
  </si>
  <si>
    <t>Hranice okresu PA (Uhersko) - kř. I/17 Městec</t>
  </si>
  <si>
    <t>III/32273</t>
  </si>
  <si>
    <t>Kř. I/17 Ostrov - kř. III/32271</t>
  </si>
  <si>
    <t>III/32274</t>
  </si>
  <si>
    <t>Kř. III/32271 Městec - Hranice okresu PA (Turov)</t>
  </si>
  <si>
    <t>III/35410</t>
  </si>
  <si>
    <t>Kř. III/3545 - Martinice</t>
  </si>
  <si>
    <t>III/3542</t>
  </si>
  <si>
    <t>Kř. II/354 Miřetín - Č. Rybná - kř. II/357 Proseč</t>
  </si>
  <si>
    <t>III/3543</t>
  </si>
  <si>
    <t>Kř. II/354 Krouna - Otradov - kř. II/354</t>
  </si>
  <si>
    <t>III/3544</t>
  </si>
  <si>
    <t>Kř. II/354 Krouna - trať</t>
  </si>
  <si>
    <t>III/3545</t>
  </si>
  <si>
    <t>Kř. I/34 Rychnov - kř. II/357 Proseč</t>
  </si>
  <si>
    <t>III/3549</t>
  </si>
  <si>
    <t>Kř. III/3545 - Kř. III/3542 Česká Rybná</t>
  </si>
  <si>
    <t>III/35510</t>
  </si>
  <si>
    <t>Kř. III/3552 Bor u Chroustovic - kř. III/3557 Žilovice</t>
  </si>
  <si>
    <t>III/35511</t>
  </si>
  <si>
    <t>Kř. III/35510 Bor u Chroust. - kř. III/3557 Lhota u Chroust.</t>
  </si>
  <si>
    <t>III/35512</t>
  </si>
  <si>
    <t>Kř. II/355 Rosice - kř.II/356 Dobrkov</t>
  </si>
  <si>
    <t>III/35513</t>
  </si>
  <si>
    <t>Kř.III/35512 - Rosice - kř. III/35514</t>
  </si>
  <si>
    <t>III/35514</t>
  </si>
  <si>
    <t>Kř. III/3552 Rosice - Kř. III/35512</t>
  </si>
  <si>
    <t>III/3552</t>
  </si>
  <si>
    <t>Kř. II/355 Rosice - Kř. III/3561 Lozice</t>
  </si>
  <si>
    <t>III/3553</t>
  </si>
  <si>
    <t xml:space="preserve">Kř. I/17 Čankovice - kř. III/3552 Rosice </t>
  </si>
  <si>
    <t>III/3554</t>
  </si>
  <si>
    <t>Kř. III/3553 - Blížňovice - kř. III/3556</t>
  </si>
  <si>
    <t>III/3555</t>
  </si>
  <si>
    <t>Kř.III/3552 - Rosice - kř. III/3552</t>
  </si>
  <si>
    <t>III/3556</t>
  </si>
  <si>
    <t>Kř. I/17 Holešovice - Kř. III/3552 Rosice</t>
  </si>
  <si>
    <t>III/3557</t>
  </si>
  <si>
    <t>Kř. III/3556 Brčekoly - kř. III/3561 Lhota u Chroustovic</t>
  </si>
  <si>
    <t>III/3558</t>
  </si>
  <si>
    <t>Kř. III/3557 - kř. III/3559 Chroustovice</t>
  </si>
  <si>
    <t>III/3559</t>
  </si>
  <si>
    <t>Kř. I/17 Holešovice - kř. III/3561 Chroustovice</t>
  </si>
  <si>
    <t>III/3561</t>
  </si>
  <si>
    <t>Kř. I/17 Městec - Chroustovice - kř. II/356 Radim</t>
  </si>
  <si>
    <t>III/3562</t>
  </si>
  <si>
    <t>Kř. I/17 Stradouň - kř. III/3561 Lhota u Chroustovic</t>
  </si>
  <si>
    <t>III/3565</t>
  </si>
  <si>
    <t>Kř. II/356 - Kř. III/30532 Doly</t>
  </si>
  <si>
    <t>III/35711</t>
  </si>
  <si>
    <t>Kř. III/35717 - Střemošice - Kř. II/356</t>
  </si>
  <si>
    <t>III/35716</t>
  </si>
  <si>
    <t>Kř. III/35717 - kř. III/35711 Řepníky</t>
  </si>
  <si>
    <t>III/35720</t>
  </si>
  <si>
    <t>Kř. II/357 - kř. II/356 Doubravice</t>
  </si>
  <si>
    <t>III/35721</t>
  </si>
  <si>
    <t>Kř. II/357 Leština - Hranice okr. ÚO</t>
  </si>
  <si>
    <t>III/35722</t>
  </si>
  <si>
    <t>Kř. II/357 Nové Hrady - Hr. okr.ÚO - křiž. III/35721</t>
  </si>
  <si>
    <t>III/35723</t>
  </si>
  <si>
    <t>Kř. II/357 Proseč - kř. III/3545</t>
  </si>
  <si>
    <t>III/35828</t>
  </si>
  <si>
    <t>Kř. II/358 - Bělá - kř.II/356 Luže</t>
  </si>
  <si>
    <t>III/35829</t>
  </si>
  <si>
    <t>Skuteč - Zbožnov - Lhota u Skutče</t>
  </si>
  <si>
    <t>III/35830</t>
  </si>
  <si>
    <t>Kř. II/358 Předhradí - kř. III/30532 Doly</t>
  </si>
  <si>
    <t>III/35831</t>
  </si>
  <si>
    <t>Kř. III/35830 - Zhoř - kř. III/30532 Perálec</t>
  </si>
  <si>
    <t>II/306</t>
  </si>
  <si>
    <t>Kř. II/358 Skuteč - Kř. II/355 Louka</t>
  </si>
  <si>
    <t>Kř. III/33770 Švihov - Kř. II/358 Skuteč</t>
  </si>
  <si>
    <t>II/343</t>
  </si>
  <si>
    <t>Kř. II/344 Horní Bradlo - Kameničky - hran. kraje</t>
  </si>
  <si>
    <t>Kř. I/34 Krouna - Svratouch hranice kraje</t>
  </si>
  <si>
    <t>Kř. I/34 Hlinsko - Kř. II/358 Chrast</t>
  </si>
  <si>
    <t>Celkem II.tř.</t>
  </si>
  <si>
    <t>III/03425</t>
  </si>
  <si>
    <t>Kř. I/34 - Chlum za obec</t>
  </si>
  <si>
    <t>III/03426</t>
  </si>
  <si>
    <t>Kř. I/34 Hinsko - Košinov - hranice kraje</t>
  </si>
  <si>
    <t>III/03427</t>
  </si>
  <si>
    <t>Kř. III/03426 - Studnice</t>
  </si>
  <si>
    <t>III/03428</t>
  </si>
  <si>
    <t>Kř. III/03426 - Zalíbené</t>
  </si>
  <si>
    <t>III/3061</t>
  </si>
  <si>
    <t>Kř. II/337 Vrbatův Kostelec - Kř. I/34 Kladno</t>
  </si>
  <si>
    <t>III/3062</t>
  </si>
  <si>
    <t>Kř. III/3061 Mrákotín - Kř. III/35524 Dolívka</t>
  </si>
  <si>
    <t>III/3063</t>
  </si>
  <si>
    <t>Kř. III/3062 Ždárec u Skut. - Kř. III/35524 Oldřetice</t>
  </si>
  <si>
    <t>III/3064</t>
  </si>
  <si>
    <t>Kř. II/306 Skuteč - Kř. III/3062 Ždárec u Skutče</t>
  </si>
  <si>
    <t>III/3065</t>
  </si>
  <si>
    <t>III/33767</t>
  </si>
  <si>
    <t>Kř. II/337 Nasavrky - Kř. II/343 Kameničky</t>
  </si>
  <si>
    <t>III/33768</t>
  </si>
  <si>
    <t>Kř. II/337 Kvítek - Kř. III/33770 Ctětín</t>
  </si>
  <si>
    <t>Kř. II/337 - Krupín - Kř. III/33768</t>
  </si>
  <si>
    <t>III/33770</t>
  </si>
  <si>
    <t>Kř. II/337 Švihov - Kř. I/37 Nová Ves</t>
  </si>
  <si>
    <t>III/33771</t>
  </si>
  <si>
    <t>Kř. III/33770 - Čekov - Kř. III/3437</t>
  </si>
  <si>
    <t>III/33772</t>
  </si>
  <si>
    <t>Kř. III/33770 Ctětín - Vranov</t>
  </si>
  <si>
    <t>III/33773</t>
  </si>
  <si>
    <t>Kř. II/337 Miřetice - Kř. II/355 Dřeveš</t>
  </si>
  <si>
    <t>III/33774</t>
  </si>
  <si>
    <t>Kř. III/33773 - Miřetice - Kř. III/3437</t>
  </si>
  <si>
    <t>III/33775</t>
  </si>
  <si>
    <t>Kř. II/377 Miřetice - Kř. III/35519</t>
  </si>
  <si>
    <t>III/33776</t>
  </si>
  <si>
    <t>Kř. II/337 Havlovice - Kř. III/33775</t>
  </si>
  <si>
    <t>III/33777</t>
  </si>
  <si>
    <t>Kř. II/337 Louka - Kř. III/33773</t>
  </si>
  <si>
    <t>III/33778</t>
  </si>
  <si>
    <t>Kř. III/33777 Kvasín - Kř. III/3061 Prosetín</t>
  </si>
  <si>
    <t>III/34310</t>
  </si>
  <si>
    <t>Kř. II/343 Kameničky - Filipov</t>
  </si>
  <si>
    <t>III/34311</t>
  </si>
  <si>
    <t>Kř. II/343 Kameničky - hranice kraje</t>
  </si>
  <si>
    <t>III/3432</t>
  </si>
  <si>
    <t>Kř. II/343 Trh. Kamenice - Kř. III/3434</t>
  </si>
  <si>
    <t>III/3433</t>
  </si>
  <si>
    <t>Kř. II/343 Trh. Kamenice - Možděnice</t>
  </si>
  <si>
    <t>III/3434</t>
  </si>
  <si>
    <t>Kř. II/343 - Petrkov - Kř. III/3437</t>
  </si>
  <si>
    <t>III/3435</t>
  </si>
  <si>
    <t>Kř. II/343 - Hlinsko - kř. III/3437</t>
  </si>
  <si>
    <t>III/3436</t>
  </si>
  <si>
    <t>Kř. II/343 Hlinsko - Všeradov - hran. kraje</t>
  </si>
  <si>
    <t>III/3437</t>
  </si>
  <si>
    <t>Kř. I/34 Hlinsko - Kř. II/337 Miřetice</t>
  </si>
  <si>
    <t>III/3438</t>
  </si>
  <si>
    <t>Kř. II/343 Hamry - Vortová - hran. kraje</t>
  </si>
  <si>
    <t>III/3439</t>
  </si>
  <si>
    <t>Kř. I/34 Kladno - kř. II/343 Kameničky</t>
  </si>
  <si>
    <t>III/34417</t>
  </si>
  <si>
    <t>Kř. I/37 Trh. Kamenice - Hluboká - hran. kraje</t>
  </si>
  <si>
    <t>III/34436</t>
  </si>
  <si>
    <t>Kř. I/37 Nová Ves - Kř. II/344</t>
  </si>
  <si>
    <t>III/3541</t>
  </si>
  <si>
    <t>Kř. II/354 Miřetín - Kř. III/35524 Dolívka</t>
  </si>
  <si>
    <t>Kř. II/354 Svratouch - Kř. I/34 Rychnov</t>
  </si>
  <si>
    <t>III/3546</t>
  </si>
  <si>
    <t>Kř. III/3545 Čachnov</t>
  </si>
  <si>
    <t>III/3547</t>
  </si>
  <si>
    <t>Kř. I/34 - Kř. III/3445 Čachnov</t>
  </si>
  <si>
    <t>III/3548</t>
  </si>
  <si>
    <t>Kř. III/3545 - Pustá kamenice konec</t>
  </si>
  <si>
    <t>III/35517</t>
  </si>
  <si>
    <t>Kř. II/355 Horka - Mezihoří</t>
  </si>
  <si>
    <t>III/35518</t>
  </si>
  <si>
    <t>Kř. II/355 Horka - Kř. III/35826 Chacholice</t>
  </si>
  <si>
    <t>III/35519</t>
  </si>
  <si>
    <t>Kř. II/355 Smrček - Kř. II/337 Švihov</t>
  </si>
  <si>
    <t>III/35520</t>
  </si>
  <si>
    <t>Kř. II/355 Hlína - Kř. II/355 Louka</t>
  </si>
  <si>
    <t>III/35521</t>
  </si>
  <si>
    <t>Kř. II/355 Hlína - Kř. II/337 Vrbatův Kostelec</t>
  </si>
  <si>
    <t>III/35522</t>
  </si>
  <si>
    <t>Kř. II/355 - Příkrakov - Kř. III/3437 Včelákov</t>
  </si>
  <si>
    <t>III/35523</t>
  </si>
  <si>
    <t>Kř. II/355 - Dolní Babákov</t>
  </si>
  <si>
    <t>III/35524</t>
  </si>
  <si>
    <t>Kř. II/355 Holetín - Kř. II/358 Předhradí</t>
  </si>
  <si>
    <t>III/35525</t>
  </si>
  <si>
    <t>Kř. I/34 Oldřiš - Kř. III/35524 Oldřetice</t>
  </si>
  <si>
    <t>III/35526</t>
  </si>
  <si>
    <t>Kř. III/35525 Pokřikov - Kř. III/3061 Vojtěchov</t>
  </si>
  <si>
    <t>Kř. III/35819 Bítovany - Kř. III/35817 Žumberk</t>
  </si>
  <si>
    <t>Kř. III/33769 Lukavice - Kř. III/35519</t>
  </si>
  <si>
    <t>Kř. III/35819 Zaječice - Kř. III/35519 Smrček</t>
  </si>
  <si>
    <t xml:space="preserve">Kř. II/358 Chrast - Kř. II/355 Horka </t>
  </si>
  <si>
    <t>III/35824</t>
  </si>
  <si>
    <t>Kř. II/358 Chrast - konec obce</t>
  </si>
  <si>
    <t>III/35826</t>
  </si>
  <si>
    <t>Kř. II/358 Podlažice - Kř. II/337 Vrbatův Kostelec</t>
  </si>
  <si>
    <t>III/35827</t>
  </si>
  <si>
    <t>Kř. II/358 - Kř. III/35826 Chacholice</t>
  </si>
  <si>
    <t>III/35833</t>
  </si>
  <si>
    <t>Kř. II/358 Předhradí - Kř. III/3541 Lešany</t>
  </si>
  <si>
    <t>Hranice kraje - Seč - Kř. II/344 Hodonín</t>
  </si>
  <si>
    <t>Hranice kraje Pařížov - Kř. II/337 Seč</t>
  </si>
  <si>
    <t>Kř. II/337 Kovářov - Kř. III/34015 Rabštejn</t>
  </si>
  <si>
    <t>II/341</t>
  </si>
  <si>
    <t>Kř. I/17 Nový Dvůr - Kř. II/340 Hrbokov</t>
  </si>
  <si>
    <t>Kř. II/337 Seč - Kř. II/344 Horní Bradlo</t>
  </si>
  <si>
    <t>II/344</t>
  </si>
  <si>
    <t>Hranice kraje - Lipka - Kř. II/343 Horní bradlo</t>
  </si>
  <si>
    <t>Kř. II/343 Horní Bradlo - Kř. II/337 Hodonín</t>
  </si>
  <si>
    <t>II/342</t>
  </si>
  <si>
    <t>Kř. I/17 Heřm. M. - hranice okresu</t>
  </si>
  <si>
    <t>Hranice okr. - Nákle - Hranice okresu</t>
  </si>
  <si>
    <t>III/32211</t>
  </si>
  <si>
    <t>Hranice okr. - Kř. I/17 Nový Dvůr</t>
  </si>
  <si>
    <t>III/33733</t>
  </si>
  <si>
    <t>Kř. II/337 Ronov n. Doubr. - Moravany - hranice kraje</t>
  </si>
  <si>
    <t>III/33734</t>
  </si>
  <si>
    <t>Kř. III/33733 Ronov n. Doubr. - kř. III/33740 Mladotice</t>
  </si>
  <si>
    <t>III/33735</t>
  </si>
  <si>
    <t>Kř. III/33733 Ronov n. Doubr. - hranice kraje</t>
  </si>
  <si>
    <t>III/33737</t>
  </si>
  <si>
    <t>Kř. II/337 Ronov n. D. - Žlebská Lhota</t>
  </si>
  <si>
    <t>III/33738</t>
  </si>
  <si>
    <t>Kř. III/33737 - Žlebské Chvalovice</t>
  </si>
  <si>
    <t>III/33739</t>
  </si>
  <si>
    <t xml:space="preserve">Kř. II/337 - Lhůty </t>
  </si>
  <si>
    <t>III/33740</t>
  </si>
  <si>
    <t>Kř. II/337 Závratec - Kř. III/33733 Kněžice</t>
  </si>
  <si>
    <t>III/33741</t>
  </si>
  <si>
    <t>Kř. II/337 Třemošnice - Kř. II/340 Běstvina</t>
  </si>
  <si>
    <t>III/33742</t>
  </si>
  <si>
    <t>Kř. I/17 Nový Dvůr  - Kř. II/337 Podhradí</t>
  </si>
  <si>
    <t>III/33743</t>
  </si>
  <si>
    <t>Kř. III/33742 - Bílý Kámen</t>
  </si>
  <si>
    <t>III/33744</t>
  </si>
  <si>
    <t>Kř. I/17 Heřm. M. - Kř. III/33742 Březinka</t>
  </si>
  <si>
    <t>III/33745</t>
  </si>
  <si>
    <t>Hranice okr. - Kř. III/33744 Licomělice</t>
  </si>
  <si>
    <t>III/33746</t>
  </si>
  <si>
    <t>Kř. III/33742 - Zbyslavec</t>
  </si>
  <si>
    <t>III/33747</t>
  </si>
  <si>
    <t>Kř. III/33742 - Rudov</t>
  </si>
  <si>
    <t>III/33748</t>
  </si>
  <si>
    <t>Kř. I/17 Heřmanův Městec - Kř. II/337 Starý Dvůr</t>
  </si>
  <si>
    <t>III/33748 A</t>
  </si>
  <si>
    <t>Kř. I/17 Heřm. Městec - Kř. III/33748 Heřm. M.</t>
  </si>
  <si>
    <t>III/33749</t>
  </si>
  <si>
    <t>Kř. III/33748 Heřm. M. - Kř. III/33742 Míčov</t>
  </si>
  <si>
    <t>III/33750</t>
  </si>
  <si>
    <t>Kř. III/33748 Kostelec - Kř. III/33742 Slavkovice</t>
  </si>
  <si>
    <t>III/33751</t>
  </si>
  <si>
    <t>Kř. III/33748 - Kostelec u Heř. M.</t>
  </si>
  <si>
    <t>III/33752</t>
  </si>
  <si>
    <t>Kř. III/33748 - Skoranov</t>
  </si>
  <si>
    <t>III/33753</t>
  </si>
  <si>
    <t>Kř. II/337 Starý Dvůr - Počátky</t>
  </si>
  <si>
    <t>III/33754</t>
  </si>
  <si>
    <t>Kř. II/337 Ždárec u Seče</t>
  </si>
  <si>
    <t>III/33755</t>
  </si>
  <si>
    <t>Kř. II/337 Hořeleč - Kř. II/343 Proseč</t>
  </si>
  <si>
    <t>III/33756</t>
  </si>
  <si>
    <t>Kř. II/337 Horní Bezděkov - Kř. II/343</t>
  </si>
  <si>
    <t>III/33757</t>
  </si>
  <si>
    <t xml:space="preserve">Kř. II/337 Bojanov - Kř. II/340 Kovářov </t>
  </si>
  <si>
    <t>III/33758</t>
  </si>
  <si>
    <t>Kř. II/337 - Kř. III/3409 Liboměřice</t>
  </si>
  <si>
    <t>III/33759</t>
  </si>
  <si>
    <t>Kř. III/33758 Samařov - Kř. III/3407 Nové Lhotice</t>
  </si>
  <si>
    <t>III/33761</t>
  </si>
  <si>
    <t>Kř. III/33760 Křižanovice - Kř. III/33758 Liboměřice</t>
  </si>
  <si>
    <t>III/33762</t>
  </si>
  <si>
    <t>Kř. II/337 Libkov - Kř. III/33762 Krásné</t>
  </si>
  <si>
    <t>III/33780</t>
  </si>
  <si>
    <t>Kř. III/33748 - Prachovice</t>
  </si>
  <si>
    <t>III/33781</t>
  </si>
  <si>
    <t>Kř. III/33744 Načešice - Kř. III/33750</t>
  </si>
  <si>
    <t>III/33810</t>
  </si>
  <si>
    <t>Hranice kraje - Podhořany - Kř. II/337 Ronov n. D.</t>
  </si>
  <si>
    <t>III/33814</t>
  </si>
  <si>
    <t>Kř. III/33810 Licoměřice</t>
  </si>
  <si>
    <t>III/34013</t>
  </si>
  <si>
    <t>Kř. II/340 Lipina - Kř. III/3403 Mladoňovice</t>
  </si>
  <si>
    <t>III/34014</t>
  </si>
  <si>
    <t>Kř. II/340 - Deblov</t>
  </si>
  <si>
    <t>III/34015</t>
  </si>
  <si>
    <t>Kř. II/340Rabštejn - Kř. III/3409 Liboměřice</t>
  </si>
  <si>
    <t>III/3402</t>
  </si>
  <si>
    <t xml:space="preserve">Kř. II/340 Kovářov </t>
  </si>
  <si>
    <t>Kř. III/3405 Morašice - Kř. II/340 Petříkovice</t>
  </si>
  <si>
    <t>III/3406</t>
  </si>
  <si>
    <t>Kř. III/3403 Morašice - Holičky</t>
  </si>
  <si>
    <t>III/3407</t>
  </si>
  <si>
    <t>Kř. II/340 Nové Lhotice - Kř. II/337</t>
  </si>
  <si>
    <t>III/3408</t>
  </si>
  <si>
    <t>Kř. III/3407 Petrkov - Hůrka</t>
  </si>
  <si>
    <t>Kř. III/33760 Licibořice - Kř. II/340 Petříkovice</t>
  </si>
  <si>
    <t>III/3411</t>
  </si>
  <si>
    <t xml:space="preserve">Kř. II/341 Chotěnice - Kř. III/3403 Morašice </t>
  </si>
  <si>
    <t>III/3413</t>
  </si>
  <si>
    <t>Kř. II/341 - Kř. III/33748 Prachovice</t>
  </si>
  <si>
    <t>III/3421</t>
  </si>
  <si>
    <t>Kř. II/342 Nákle - Kř. III/3424 Klešice</t>
  </si>
  <si>
    <t>III/3422</t>
  </si>
  <si>
    <t>Kř. III/3421 Nákle - hranice okresu</t>
  </si>
  <si>
    <t>III/3423</t>
  </si>
  <si>
    <t xml:space="preserve">Kř. III/3421 - Klešice - Kř. III/3424 </t>
  </si>
  <si>
    <t>III/3424</t>
  </si>
  <si>
    <t>Kř. I/17 Heřm. M. - Kř. III/3427 hr. okr.</t>
  </si>
  <si>
    <t>III/3425</t>
  </si>
  <si>
    <t>Kř. I/17 Heřm. M. - Kř. III/3424</t>
  </si>
  <si>
    <t>III/3427</t>
  </si>
  <si>
    <t>Hranice okresu Jezbořice - Kř. III/32228 Rozhovice</t>
  </si>
  <si>
    <t>III/3431</t>
  </si>
  <si>
    <t>Kř. II/343 Seč - elektrárna</t>
  </si>
  <si>
    <t>III/34428</t>
  </si>
  <si>
    <t>Hranice kraje - Kř. II/340 Rostejn</t>
  </si>
  <si>
    <t>III/34431</t>
  </si>
  <si>
    <t>Hranice kraje Hoješín - Kř. II/340 Horní ves</t>
  </si>
  <si>
    <t>III/34433</t>
  </si>
  <si>
    <t>Kř. II/344 Horní bradlo - Hranice kraje</t>
  </si>
  <si>
    <t>III/34435</t>
  </si>
  <si>
    <t>Kř. II/344 Javorné - Kř. II/377 Chlum</t>
  </si>
  <si>
    <t>III/34517</t>
  </si>
  <si>
    <t>Kř. II/340 Běstvina - hranice okr. HB.</t>
  </si>
  <si>
    <t>III/3456</t>
  </si>
  <si>
    <t>Kř. III/33733 Kněžice - hranice kraje</t>
  </si>
  <si>
    <t>II/322</t>
  </si>
  <si>
    <t>Kř. I/2 Pardubice - Kř. III/2983 Černá za Bory</t>
  </si>
  <si>
    <t>Hranice kraje - Kř. I/37 pův Dražkovice</t>
  </si>
  <si>
    <t>II/333</t>
  </si>
  <si>
    <t>Kř. I/36 Lázně Bohdaneč - Libišany hra. kraje</t>
  </si>
  <si>
    <t>Hranice okr. - kř. II/355 Uhřetická Lhota</t>
  </si>
  <si>
    <t>Hranice okr. Úhř. Lhota - kř. I/36 Pardubice</t>
  </si>
  <si>
    <t>III/03324</t>
  </si>
  <si>
    <t>Kř. II/333 - Pohřebačka - kř. II/324</t>
  </si>
  <si>
    <t>III/0362</t>
  </si>
  <si>
    <t>Kř. II/324 Ohrazenice - Kř. III/32224</t>
  </si>
  <si>
    <t>III/0372</t>
  </si>
  <si>
    <t>Kř. I/37 - Čeperka</t>
  </si>
  <si>
    <t>III/0373</t>
  </si>
  <si>
    <t>Kř. II/324 Srch - Kř. II/333 Staré Ždánice</t>
  </si>
  <si>
    <t>III/0375</t>
  </si>
  <si>
    <t>Kř. III/0373 Srch - Kř. III/3239 Hrádek</t>
  </si>
  <si>
    <t>III/0376</t>
  </si>
  <si>
    <t>Kř. III/0373 - Stéblová</t>
  </si>
  <si>
    <t>III/29810</t>
  </si>
  <si>
    <t>Kř. II/298 Sezemice - Bukovina n. L. hran. kraje</t>
  </si>
  <si>
    <t>III/29811</t>
  </si>
  <si>
    <t>Kř. III/29810 Dříteč - Kř. III/29820 Újezd u Sezemic</t>
  </si>
  <si>
    <t>III/29813</t>
  </si>
  <si>
    <t>Kř. I/37 Opatovice n. L. - Hranice kraje</t>
  </si>
  <si>
    <t>III/29815</t>
  </si>
  <si>
    <t>Kř. III/29810 Dražkov - Kř. III/29820</t>
  </si>
  <si>
    <t>III/2982</t>
  </si>
  <si>
    <t>Kř. I/36 - Spojil</t>
  </si>
  <si>
    <t>III/29820</t>
  </si>
  <si>
    <t>Kř. II/298 Bohumileč - Kř. III/29823 Borek</t>
  </si>
  <si>
    <t>III/29823</t>
  </si>
  <si>
    <t>Kř. II/298 Svoboda - Kř. III/29810 Bukovina n. L.</t>
  </si>
  <si>
    <t>III/2983</t>
  </si>
  <si>
    <t>Kř. I/36 Sezemice - kř. II/355 Černá za Bory</t>
  </si>
  <si>
    <t>III/2984</t>
  </si>
  <si>
    <t>Kř. I/36 Szemice - kř. III/2985 Ráby</t>
  </si>
  <si>
    <t>III/2985</t>
  </si>
  <si>
    <t>Kř. II/324 Staré Hradiště - Kř. III/29810 Dříteč</t>
  </si>
  <si>
    <t>III/2987</t>
  </si>
  <si>
    <t>Kř. II/324 Hradiště na Písku - Kř. III/2985</t>
  </si>
  <si>
    <t>III/32221</t>
  </si>
  <si>
    <t>Kř. I/2 Opočínek - Kř. I/2 Staré Čivice</t>
  </si>
  <si>
    <t>III/32224</t>
  </si>
  <si>
    <t>Kř. I/37 Pardubice - Kř. II/324</t>
  </si>
  <si>
    <t>III/32225</t>
  </si>
  <si>
    <t>Kř. I/36 Rybitví - kř. II/333 Lázně Bohdaneč</t>
  </si>
  <si>
    <t>III/32226</t>
  </si>
  <si>
    <t>Kř. I/2 Bezděkov - Kř. I/37 pův. Dražkovice</t>
  </si>
  <si>
    <t>III/32227</t>
  </si>
  <si>
    <t>Kř. I/2 - Kř. III/32226 Bezděkov</t>
  </si>
  <si>
    <t>Kř. I/2 Staré Čívice - Čepí hranice okr.</t>
  </si>
  <si>
    <t>III/32229</t>
  </si>
  <si>
    <t>Kř. III/32226 Dubany - Kř. III/32228 Čepí</t>
  </si>
  <si>
    <t>Kř. III/32226 Dubany - hran. okr. Dřenice</t>
  </si>
  <si>
    <t>Kř. III/32229 Čepí - hranice okresu</t>
  </si>
  <si>
    <t>Kř. III/32226 Draž. Blato - hr. okr. Dřenice</t>
  </si>
  <si>
    <t>III/32233</t>
  </si>
  <si>
    <t>Kř. I/37 Mikulovice  - kř. III/32232 Blato</t>
  </si>
  <si>
    <t>Kř. III/32226 Třebosice - hran. okr. Dřenice</t>
  </si>
  <si>
    <t>III/32311</t>
  </si>
  <si>
    <t>Kř. III/3237 Dolany - Kř. III/3238 Rohoznice</t>
  </si>
  <si>
    <t>III/32312</t>
  </si>
  <si>
    <t>Kř. II/333 Staré Ždánice - hranice kraje</t>
  </si>
  <si>
    <t>III/32316</t>
  </si>
  <si>
    <t>Kř. III/3237 - Plch - hranice kraje</t>
  </si>
  <si>
    <t>III/32321</t>
  </si>
  <si>
    <t>Hranice kraje - Kř. II/333 Libšany</t>
  </si>
  <si>
    <t>III/3237</t>
  </si>
  <si>
    <t>Kř. III/3236 Křičeň - Kř. II/333 Staré Ždánice</t>
  </si>
  <si>
    <t>III/3238</t>
  </si>
  <si>
    <t>Kř. I/36 - Křičeň - hranice kraje</t>
  </si>
  <si>
    <t>III/3239</t>
  </si>
  <si>
    <t>Kř. I/36 Doubravice - Kř. III/3237 Dolany</t>
  </si>
  <si>
    <t>Kř. II/322 Pardubice - Ostřešany - hran. okr.</t>
  </si>
  <si>
    <t>III/34028</t>
  </si>
  <si>
    <t>Kř. II/324 Pardubice - kř. III/34026 Nemošice</t>
  </si>
  <si>
    <t>Kř. I/37 Dražkovice - hran. okr. Ostřešánky</t>
  </si>
  <si>
    <t>III/34031</t>
  </si>
  <si>
    <t>Kř. I/37 Mikulovice - kř. III/34026</t>
  </si>
  <si>
    <t>Kř. II/355 Černá za Bory - hran. okr .</t>
  </si>
  <si>
    <t>III/34210</t>
  </si>
  <si>
    <t>Kř. II/342 Choltice - Kř. III/32226 Bezděkov</t>
  </si>
  <si>
    <t>Hranice okresu - Kř. III/3427 Jeníkovice</t>
  </si>
  <si>
    <t>Kř. II/342 Choltice - kř. III/3424 Jezbořice</t>
  </si>
  <si>
    <t>Kř. III/3427 Jezbořice - Kř. III/32229 Čepí</t>
  </si>
  <si>
    <t>Hranice kraje Kojice - Kř. I/2 Labětín</t>
  </si>
  <si>
    <t>II/323</t>
  </si>
  <si>
    <t>Kř. II/333 Břehy - Pravy hranice kraje</t>
  </si>
  <si>
    <t>II/327</t>
  </si>
  <si>
    <t xml:space="preserve">Hranice okr. KO - hranice okr. HK </t>
  </si>
  <si>
    <t>Kř. I/2 Přelouč - Kř. I/36 Lázně Bohdaneč</t>
  </si>
  <si>
    <t>II/338</t>
  </si>
  <si>
    <t>Kř. I/2 - hr. okr. KH</t>
  </si>
  <si>
    <t>Hranice okresu - Dolní Raškovice - hran. okresu</t>
  </si>
  <si>
    <t>Hranice okresu Nákle - Kř. I/2 Valy</t>
  </si>
  <si>
    <t>III/0175</t>
  </si>
  <si>
    <t>Kř. I/17 - Holotín</t>
  </si>
  <si>
    <t>III/03323</t>
  </si>
  <si>
    <t xml:space="preserve">Kř. I/2 - Lhota pod Přeloučí </t>
  </si>
  <si>
    <t>III/0361</t>
  </si>
  <si>
    <t>Kř. I/36 Lázně Bohdaneč - Kř. II/333 Přelovice</t>
  </si>
  <si>
    <t>III/32210</t>
  </si>
  <si>
    <t>Kř. III/3229 Semín - Kř. III/32722 Strašov</t>
  </si>
  <si>
    <t>Kř. I/2 Přelouč - Kř. III/32217 hr. kraje</t>
  </si>
  <si>
    <t>III/32212</t>
  </si>
  <si>
    <t>Kř. III/32211 Mokošín - Kř. III/34210 Poběžovice u Přel.</t>
  </si>
  <si>
    <t>III/32213</t>
  </si>
  <si>
    <t>Kř. III/32211 - Kř. III/32214 Brloh</t>
  </si>
  <si>
    <t>III/32214</t>
  </si>
  <si>
    <t>Kř. I/2 Přelouč - Kř. III/32211</t>
  </si>
  <si>
    <t>III/32215</t>
  </si>
  <si>
    <t>Kř. III/32211 Urbanice - Rašovy</t>
  </si>
  <si>
    <t>III/32216</t>
  </si>
  <si>
    <t>Kř. III/32214 Sovolusky - Kř. III/33810 Litošice</t>
  </si>
  <si>
    <t>III/32217</t>
  </si>
  <si>
    <t>Kř. III/32211 - Bumbalka</t>
  </si>
  <si>
    <t>III/32218</t>
  </si>
  <si>
    <t>Kř. I/2 Přelouč - Kř. III/34210 Choltice</t>
  </si>
  <si>
    <t>III/32219</t>
  </si>
  <si>
    <t>Kř. I/2 Valy - Kř. II/333 Živanice</t>
  </si>
  <si>
    <t>III/32220</t>
  </si>
  <si>
    <t>Kř. II/333 Lohenice - Kř. III/32219 Mělice</t>
  </si>
  <si>
    <t>III/3224</t>
  </si>
  <si>
    <t>Kř. II/322 - hr. okr. Kolín</t>
  </si>
  <si>
    <t>III/3225</t>
  </si>
  <si>
    <t>Kř. II/322 Chvaletice - hranice kraje</t>
  </si>
  <si>
    <t>III/3226</t>
  </si>
  <si>
    <t>Kř. I/2 - Kř. III/3225</t>
  </si>
  <si>
    <t>III/3227</t>
  </si>
  <si>
    <t>Kř. II/322 Trnávka - Kř. III/32713 Kolesa</t>
  </si>
  <si>
    <t>III/3228</t>
  </si>
  <si>
    <t>Kř. I/2 Spytovice - Kř. II/322 Řečany nad Labem</t>
  </si>
  <si>
    <t>III/3228 A</t>
  </si>
  <si>
    <t>Kř. I/2 Zdechovice - Kř. III/3228</t>
  </si>
  <si>
    <t>III/3229</t>
  </si>
  <si>
    <t>Kř. III/3227 Kladruby n. L. - Kř. II/333 Břehy</t>
  </si>
  <si>
    <t>III/3231</t>
  </si>
  <si>
    <t>Kř. II/323 Vlčí Habřina</t>
  </si>
  <si>
    <t>III/32313</t>
  </si>
  <si>
    <t>Kř. II/323 Pravy - hran. Kraje</t>
  </si>
  <si>
    <t>III/3232</t>
  </si>
  <si>
    <t xml:space="preserve">Kř. II/323 - Vlčí Habřina - Kř. III/3231 </t>
  </si>
  <si>
    <t>III/3233</t>
  </si>
  <si>
    <t>Kř. II/323 - Kř. III/3234 Vyšehněvice</t>
  </si>
  <si>
    <t>III/3234</t>
  </si>
  <si>
    <t>Kř. I/36 Vyšehněvice - Kř. III/32728 Žáravice</t>
  </si>
  <si>
    <t>III/3235</t>
  </si>
  <si>
    <t>Kř. II/323 Kasalice</t>
  </si>
  <si>
    <t>III/3236</t>
  </si>
  <si>
    <t>Kř. II/323 Pravy - Kř. III/3237 Křičeň</t>
  </si>
  <si>
    <t>Kř. I/34 Bukovka - Kř. III/3236 Křičeň</t>
  </si>
  <si>
    <t>III/32710</t>
  </si>
  <si>
    <t>Hranice kraje Labské Chrčice</t>
  </si>
  <si>
    <t>Hranice kraje Labské Chrčice - Kř. III/3227 Kladruby n. L.</t>
  </si>
  <si>
    <t>III/32713</t>
  </si>
  <si>
    <t>Hanice kraje Hlavečník - Kř. III/32722</t>
  </si>
  <si>
    <t>III/32714</t>
  </si>
  <si>
    <t>Hranice kraje - Kř. III/32710 Labské Chrčice</t>
  </si>
  <si>
    <t>III/32716</t>
  </si>
  <si>
    <t>Hranice kraje - Kř. III/32713 Hlavečník</t>
  </si>
  <si>
    <t>III/32717</t>
  </si>
  <si>
    <t>Hranice kraje - Kř. III/32713 Tetov</t>
  </si>
  <si>
    <t>III/32722</t>
  </si>
  <si>
    <t>Hranice kraje Újezd u Přelouče - Kř. II/333 Břehy</t>
  </si>
  <si>
    <t>III/32725</t>
  </si>
  <si>
    <t>Hranice kraje - Přepychy - Kř. III/32722</t>
  </si>
  <si>
    <t>III/32726</t>
  </si>
  <si>
    <t>Kř. III/32725 Přepychy - Kř. III/32727 Vápno</t>
  </si>
  <si>
    <t>III/32727</t>
  </si>
  <si>
    <t>Kř. I/36 Chýšť - Kř. III/32722 Strašov</t>
  </si>
  <si>
    <t>III/32727 A</t>
  </si>
  <si>
    <t>Kř. III/32727 - Chýšť - Kř. III/32728</t>
  </si>
  <si>
    <t>III/32728</t>
  </si>
  <si>
    <t xml:space="preserve">Kř. III/32722 Sopřeč - Chýšť hran. kraje </t>
  </si>
  <si>
    <t>Kř. I/17 Stojice - hranice okresu</t>
  </si>
  <si>
    <t>Kř. I/2 Přelouč - Hranice kraje</t>
  </si>
  <si>
    <t>III/33811</t>
  </si>
  <si>
    <t>Kř. III/32214 Brloh - Kozašice</t>
  </si>
  <si>
    <t>III/33812</t>
  </si>
  <si>
    <t>Kř. III/33810 - Seník</t>
  </si>
  <si>
    <t>III/33813</t>
  </si>
  <si>
    <t>Kř. III/33810 - Krasnice</t>
  </si>
  <si>
    <t>III/3384</t>
  </si>
  <si>
    <t>Hranice kraje - Kř. III/33810 Litošice</t>
  </si>
  <si>
    <t>III/3389</t>
  </si>
  <si>
    <t>Kř. I/2 Zdechovice - Kř. III/3384</t>
  </si>
  <si>
    <t>Kř. II/342 Choltice - Kř. III/32211 Lipotice</t>
  </si>
  <si>
    <t>III/34211</t>
  </si>
  <si>
    <t>Kř. II/342 - Kř. III/34210 Choltice</t>
  </si>
  <si>
    <t>III/34212</t>
  </si>
  <si>
    <t>Kř. III/34210 Choltice - Kř. I/17 Stojice</t>
  </si>
  <si>
    <t>III/34213</t>
  </si>
  <si>
    <t>III/34214</t>
  </si>
  <si>
    <t>Kř. III/34213 - Cihelna</t>
  </si>
  <si>
    <t>III/34215</t>
  </si>
  <si>
    <t>Kř. III/34213 - Ledec</t>
  </si>
  <si>
    <t>III/34216</t>
  </si>
  <si>
    <t>Kř. II/342 Veselí - Kř. III/32218</t>
  </si>
  <si>
    <t>III/3426</t>
  </si>
  <si>
    <t>Kř. II/342 - Dolní Raškovice</t>
  </si>
  <si>
    <t>III/3428</t>
  </si>
  <si>
    <t>Kř. II/342 - Choltice - Kř. III/34212</t>
  </si>
  <si>
    <t>III/3429</t>
  </si>
  <si>
    <t>Kř. III/3428 - Choltice - Kř. III/34210</t>
  </si>
  <si>
    <t xml:space="preserve"> </t>
  </si>
  <si>
    <t>Plemenářský poddnik Kladruby</t>
  </si>
  <si>
    <t>II/298</t>
  </si>
  <si>
    <t>Kř. I/36 Sezemice - Bělečko hranice kraje</t>
  </si>
  <si>
    <t>Hranice kraje Horní jelení - Radhošť hran. kraje</t>
  </si>
  <si>
    <t>Kř. III/2983 Černá za Bory - Kř. I/35 Dolní Roveň</t>
  </si>
  <si>
    <t>Hranice okresu Uhřetická Lhota - Kř. II/322 Dašice</t>
  </si>
  <si>
    <t>III/29817</t>
  </si>
  <si>
    <t>Kř. II/298 Choteč  - Kř. I/35 Holice</t>
  </si>
  <si>
    <t>III/29818</t>
  </si>
  <si>
    <t>Kř. I/36 Časy - Kř. III/29817 Choteč</t>
  </si>
  <si>
    <t>III/29819</t>
  </si>
  <si>
    <t>Kř. III/29817 Dolní Ředice - Kř. III/29821</t>
  </si>
  <si>
    <t>III/29819 A</t>
  </si>
  <si>
    <t>Kř. III/29819 Drahoš</t>
  </si>
  <si>
    <t>III/29821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</si>
</sst>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vertAlign val="superscript"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2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26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26" fillId="0" borderId="21" xfId="0" applyNumberFormat="1" applyFont="1" applyBorder="1" applyAlignment="1">
      <alignment horizontal="center" vertical="center" wrapText="1"/>
    </xf>
    <xf numFmtId="164" fontId="26" fillId="0" borderId="22" xfId="0" applyNumberFormat="1" applyFont="1" applyBorder="1" applyAlignment="1">
      <alignment horizontal="center" vertical="center" wrapText="1"/>
    </xf>
    <xf numFmtId="164" fontId="25" fillId="0" borderId="20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164" fontId="21" fillId="0" borderId="25" xfId="0" applyNumberFormat="1" applyFont="1" applyBorder="1" applyAlignment="1">
      <alignment horizontal="center"/>
    </xf>
    <xf numFmtId="164" fontId="21" fillId="0" borderId="26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2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64" fontId="21" fillId="0" borderId="30" xfId="0" applyNumberFormat="1" applyFont="1" applyBorder="1" applyAlignment="1">
      <alignment horizontal="center"/>
    </xf>
    <xf numFmtId="164" fontId="21" fillId="0" borderId="31" xfId="0" applyNumberFormat="1" applyFont="1" applyBorder="1" applyAlignment="1">
      <alignment horizontal="center"/>
    </xf>
    <xf numFmtId="164" fontId="21" fillId="0" borderId="29" xfId="0" applyNumberFormat="1" applyFont="1" applyBorder="1" applyAlignment="1">
      <alignment horizontal="center"/>
    </xf>
    <xf numFmtId="164" fontId="21" fillId="0" borderId="32" xfId="0" applyNumberFormat="1" applyFont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3" fontId="28" fillId="0" borderId="29" xfId="0" applyNumberFormat="1" applyFont="1" applyBorder="1" applyAlignment="1">
      <alignment horizontal="center"/>
    </xf>
    <xf numFmtId="3" fontId="28" fillId="0" borderId="33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3" fontId="28" fillId="0" borderId="31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 horizontal="center"/>
    </xf>
    <xf numFmtId="3" fontId="28" fillId="0" borderId="33" xfId="0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8" fillId="0" borderId="34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164" fontId="21" fillId="0" borderId="37" xfId="0" applyNumberFormat="1" applyFont="1" applyBorder="1" applyAlignment="1">
      <alignment horizontal="center"/>
    </xf>
    <xf numFmtId="164" fontId="21" fillId="0" borderId="38" xfId="0" applyNumberFormat="1" applyFont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164" fontId="21" fillId="0" borderId="39" xfId="0" applyNumberFormat="1" applyFont="1" applyBorder="1" applyAlignment="1">
      <alignment horizontal="center"/>
    </xf>
    <xf numFmtId="164" fontId="21" fillId="0" borderId="40" xfId="0" applyNumberFormat="1" applyFont="1" applyBorder="1" applyAlignment="1">
      <alignment horizontal="center"/>
    </xf>
    <xf numFmtId="164" fontId="21" fillId="0" borderId="41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36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3" fontId="21" fillId="0" borderId="17" xfId="0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9" fillId="0" borderId="20" xfId="0" applyNumberFormat="1" applyFont="1" applyFill="1" applyBorder="1" applyAlignment="1">
      <alignment horizontal="center"/>
    </xf>
    <xf numFmtId="3" fontId="29" fillId="0" borderId="18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165" fontId="23" fillId="0" borderId="0" xfId="0" applyNumberFormat="1" applyFont="1" applyBorder="1" applyAlignment="1">
      <alignment horizontal="center"/>
    </xf>
    <xf numFmtId="0" fontId="29" fillId="0" borderId="43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164" fontId="21" fillId="0" borderId="28" xfId="0" applyNumberFormat="1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/>
    </xf>
    <xf numFmtId="164" fontId="21" fillId="0" borderId="35" xfId="0" applyNumberFormat="1" applyFont="1" applyFill="1" applyBorder="1" applyAlignment="1">
      <alignment horizontal="center"/>
    </xf>
    <xf numFmtId="164" fontId="21" fillId="0" borderId="36" xfId="0" applyNumberFormat="1" applyFont="1" applyFill="1" applyBorder="1" applyAlignment="1">
      <alignment horizontal="center"/>
    </xf>
    <xf numFmtId="165" fontId="29" fillId="0" borderId="43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50" xfId="0" applyFont="1" applyBorder="1" applyAlignment="1">
      <alignment/>
    </xf>
    <xf numFmtId="164" fontId="0" fillId="0" borderId="24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3" fontId="25" fillId="0" borderId="54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7" xfId="0" applyNumberFormat="1" applyFill="1" applyBorder="1" applyAlignment="1">
      <alignment horizontal="center"/>
    </xf>
    <xf numFmtId="3" fontId="25" fillId="0" borderId="5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58" xfId="0" applyFont="1" applyBorder="1" applyAlignment="1">
      <alignment/>
    </xf>
    <xf numFmtId="164" fontId="0" fillId="0" borderId="31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58" xfId="0" applyNumberFormat="1" applyFill="1" applyBorder="1" applyAlignment="1">
      <alignment horizontal="center"/>
    </xf>
    <xf numFmtId="3" fontId="25" fillId="7" borderId="58" xfId="0" applyNumberFormat="1" applyFont="1" applyFill="1" applyBorder="1" applyAlignment="1">
      <alignment horizontal="center"/>
    </xf>
    <xf numFmtId="3" fontId="25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3" fontId="25" fillId="0" borderId="5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164" fontId="26" fillId="0" borderId="61" xfId="0" applyNumberFormat="1" applyFont="1" applyBorder="1" applyAlignment="1">
      <alignment horizontal="center"/>
    </xf>
    <xf numFmtId="164" fontId="26" fillId="0" borderId="21" xfId="0" applyNumberFormat="1" applyFont="1" applyBorder="1" applyAlignment="1">
      <alignment horizontal="center"/>
    </xf>
    <xf numFmtId="3" fontId="31" fillId="0" borderId="6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164" fontId="0" fillId="0" borderId="24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3" fontId="25" fillId="0" borderId="62" xfId="0" applyNumberFormat="1" applyFont="1" applyBorder="1" applyAlignment="1">
      <alignment horizontal="center"/>
    </xf>
    <xf numFmtId="3" fontId="25" fillId="0" borderId="63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64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164" fontId="26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26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0" fontId="22" fillId="7" borderId="0" xfId="0" applyFont="1" applyFill="1" applyAlignment="1">
      <alignment/>
    </xf>
    <xf numFmtId="0" fontId="0" fillId="7" borderId="0" xfId="0" applyFont="1" applyFill="1" applyAlignment="1">
      <alignment/>
    </xf>
    <xf numFmtId="3" fontId="31" fillId="7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0" fontId="0" fillId="0" borderId="24" xfId="0" applyFont="1" applyBorder="1" applyAlignment="1">
      <alignment/>
    </xf>
    <xf numFmtId="0" fontId="0" fillId="0" borderId="52" xfId="0" applyFont="1" applyBorder="1" applyAlignment="1">
      <alignment/>
    </xf>
    <xf numFmtId="164" fontId="0" fillId="0" borderId="66" xfId="0" applyNumberForma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3" fontId="25" fillId="7" borderId="53" xfId="47" applyNumberFormat="1" applyFont="1" applyFill="1" applyBorder="1" applyAlignment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30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3" fontId="25" fillId="24" borderId="58" xfId="47" applyNumberFormat="1" applyFont="1" applyFill="1" applyBorder="1" applyAlignment="1">
      <alignment horizontal="center"/>
      <protection/>
    </xf>
    <xf numFmtId="0" fontId="0" fillId="0" borderId="34" xfId="47" applyFont="1" applyBorder="1">
      <alignment/>
      <protection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3" fontId="25" fillId="7" borderId="50" xfId="47" applyNumberFormat="1" applyFont="1" applyFill="1" applyBorder="1" applyAlignment="1">
      <alignment horizontal="center"/>
      <protection/>
    </xf>
    <xf numFmtId="0" fontId="0" fillId="0" borderId="13" xfId="47" applyFont="1" applyBorder="1">
      <alignment/>
      <protection/>
    </xf>
    <xf numFmtId="164" fontId="0" fillId="0" borderId="31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67" xfId="0" applyFont="1" applyBorder="1" applyAlignment="1">
      <alignment/>
    </xf>
    <xf numFmtId="164" fontId="0" fillId="0" borderId="68" xfId="0" applyNumberFormat="1" applyBorder="1" applyAlignment="1">
      <alignment horizontal="center"/>
    </xf>
    <xf numFmtId="164" fontId="0" fillId="0" borderId="67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3" fontId="25" fillId="24" borderId="60" xfId="47" applyNumberFormat="1" applyFont="1" applyFill="1" applyBorder="1" applyAlignment="1">
      <alignment horizontal="center"/>
      <protection/>
    </xf>
    <xf numFmtId="164" fontId="26" fillId="0" borderId="69" xfId="0" applyNumberFormat="1" applyFont="1" applyBorder="1" applyAlignment="1">
      <alignment horizontal="center"/>
    </xf>
    <xf numFmtId="3" fontId="31" fillId="0" borderId="65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3" fontId="25" fillId="7" borderId="54" xfId="47" applyNumberFormat="1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64" fontId="0" fillId="0" borderId="31" xfId="0" applyNumberFormat="1" applyFont="1" applyFill="1" applyBorder="1" applyAlignment="1">
      <alignment horizontal="center"/>
    </xf>
    <xf numFmtId="3" fontId="25" fillId="7" borderId="13" xfId="47" applyNumberFormat="1" applyFont="1" applyFill="1" applyBorder="1" applyAlignment="1">
      <alignment horizontal="center"/>
      <protection/>
    </xf>
    <xf numFmtId="3" fontId="25" fillId="24" borderId="13" xfId="47" applyNumberFormat="1" applyFont="1" applyFill="1" applyBorder="1" applyAlignment="1">
      <alignment horizontal="center"/>
      <protection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35" xfId="0" applyNumberForma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64" xfId="0" applyNumberFormat="1" applyFont="1" applyBorder="1" applyAlignment="1">
      <alignment horizontal="center"/>
    </xf>
    <xf numFmtId="3" fontId="25" fillId="7" borderId="34" xfId="47" applyNumberFormat="1" applyFont="1" applyFill="1" applyBorder="1" applyAlignment="1">
      <alignment horizontal="center"/>
      <protection/>
    </xf>
    <xf numFmtId="164" fontId="26" fillId="0" borderId="20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4" fontId="23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164" fontId="25" fillId="0" borderId="0" xfId="0" applyNumberFormat="1" applyFont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0" fillId="0" borderId="53" xfId="0" applyFont="1" applyBorder="1" applyAlignment="1">
      <alignment/>
    </xf>
    <xf numFmtId="164" fontId="0" fillId="0" borderId="53" xfId="0" applyNumberFormat="1" applyBorder="1" applyAlignment="1">
      <alignment horizontal="center"/>
    </xf>
    <xf numFmtId="3" fontId="25" fillId="7" borderId="53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3" fontId="25" fillId="7" borderId="60" xfId="0" applyNumberFormat="1" applyFont="1" applyFill="1" applyBorder="1" applyAlignment="1">
      <alignment horizontal="center"/>
    </xf>
    <xf numFmtId="3" fontId="31" fillId="0" borderId="70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3" fontId="25" fillId="0" borderId="53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3" fontId="25" fillId="0" borderId="58" xfId="0" applyNumberFormat="1" applyFon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3" fontId="25" fillId="0" borderId="60" xfId="0" applyNumberFormat="1" applyFont="1" applyBorder="1" applyAlignment="1">
      <alignment horizontal="center"/>
    </xf>
    <xf numFmtId="3" fontId="31" fillId="0" borderId="71" xfId="0" applyNumberFormat="1" applyFont="1" applyBorder="1" applyAlignment="1">
      <alignment horizontal="center"/>
    </xf>
    <xf numFmtId="164" fontId="0" fillId="0" borderId="72" xfId="0" applyNumberFormat="1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62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25" fillId="7" borderId="33" xfId="0" applyFont="1" applyFill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0" fontId="25" fillId="7" borderId="42" xfId="0" applyFont="1" applyFill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26" fillId="0" borderId="56" xfId="0" applyNumberFormat="1" applyFont="1" applyBorder="1" applyAlignment="1">
      <alignment horizontal="center"/>
    </xf>
    <xf numFmtId="164" fontId="26" fillId="0" borderId="73" xfId="0" applyNumberFormat="1" applyFont="1" applyBorder="1" applyAlignment="1">
      <alignment horizontal="center"/>
    </xf>
    <xf numFmtId="165" fontId="26" fillId="0" borderId="16" xfId="0" applyNumberFormat="1" applyFont="1" applyBorder="1" applyAlignment="1">
      <alignment horizontal="center"/>
    </xf>
    <xf numFmtId="0" fontId="0" fillId="0" borderId="50" xfId="0" applyFont="1" applyFill="1" applyBorder="1" applyAlignment="1">
      <alignment/>
    </xf>
    <xf numFmtId="164" fontId="0" fillId="0" borderId="52" xfId="0" applyNumberFormat="1" applyFill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0" fontId="25" fillId="7" borderId="51" xfId="0" applyFon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74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26" fillId="0" borderId="49" xfId="0" applyNumberFormat="1" applyFont="1" applyBorder="1" applyAlignment="1">
      <alignment horizontal="center"/>
    </xf>
    <xf numFmtId="164" fontId="26" fillId="0" borderId="22" xfId="0" applyNumberFormat="1" applyFont="1" applyBorder="1" applyAlignment="1">
      <alignment horizontal="center"/>
    </xf>
    <xf numFmtId="3" fontId="31" fillId="0" borderId="73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5" fillId="7" borderId="33" xfId="0" applyNumberFormat="1" applyFont="1" applyFill="1" applyBorder="1" applyAlignment="1">
      <alignment horizontal="center"/>
    </xf>
    <xf numFmtId="3" fontId="25" fillId="7" borderId="47" xfId="0" applyNumberFormat="1" applyFont="1" applyFill="1" applyBorder="1" applyAlignment="1">
      <alignment horizontal="center"/>
    </xf>
    <xf numFmtId="3" fontId="25" fillId="7" borderId="51" xfId="0" applyNumberFormat="1" applyFont="1" applyFill="1" applyBorder="1" applyAlignment="1">
      <alignment horizontal="center"/>
    </xf>
    <xf numFmtId="0" fontId="0" fillId="0" borderId="64" xfId="0" applyFont="1" applyBorder="1" applyAlignment="1">
      <alignment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3" fontId="25" fillId="7" borderId="13" xfId="0" applyNumberFormat="1" applyFont="1" applyFill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57" xfId="0" applyFont="1" applyBorder="1" applyAlignment="1">
      <alignment/>
    </xf>
    <xf numFmtId="3" fontId="25" fillId="0" borderId="34" xfId="0" applyNumberFormat="1" applyFont="1" applyBorder="1" applyAlignment="1">
      <alignment horizontal="center"/>
    </xf>
    <xf numFmtId="3" fontId="25" fillId="0" borderId="2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17" borderId="13" xfId="0" applyFont="1" applyFill="1" applyBorder="1" applyAlignment="1">
      <alignment/>
    </xf>
    <xf numFmtId="0" fontId="0" fillId="17" borderId="58" xfId="0" applyFont="1" applyFill="1" applyBorder="1" applyAlignment="1">
      <alignment/>
    </xf>
    <xf numFmtId="164" fontId="0" fillId="17" borderId="31" xfId="0" applyNumberFormat="1" applyFill="1" applyBorder="1" applyAlignment="1">
      <alignment horizontal="center"/>
    </xf>
    <xf numFmtId="164" fontId="0" fillId="17" borderId="30" xfId="0" applyNumberFormat="1" applyFill="1" applyBorder="1" applyAlignment="1">
      <alignment horizontal="center"/>
    </xf>
    <xf numFmtId="164" fontId="0" fillId="17" borderId="30" xfId="0" applyNumberFormat="1" applyFont="1" applyFill="1" applyBorder="1" applyAlignment="1">
      <alignment horizontal="center"/>
    </xf>
    <xf numFmtId="164" fontId="0" fillId="17" borderId="58" xfId="0" applyNumberFormat="1" applyFont="1" applyFill="1" applyBorder="1" applyAlignment="1">
      <alignment horizontal="center"/>
    </xf>
    <xf numFmtId="3" fontId="25" fillId="17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67" xfId="0" applyNumberFormat="1" applyFill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3" fontId="25" fillId="0" borderId="59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31" fillId="17" borderId="0" xfId="0" applyFont="1" applyFill="1" applyAlignment="1">
      <alignment/>
    </xf>
    <xf numFmtId="0" fontId="0" fillId="17" borderId="0" xfId="0" applyFill="1" applyAlignment="1">
      <alignment/>
    </xf>
    <xf numFmtId="3" fontId="31" fillId="17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23" xfId="0" applyNumberFormat="1" applyFont="1" applyFill="1" applyBorder="1" applyAlignment="1">
      <alignment horizontal="center"/>
    </xf>
    <xf numFmtId="3" fontId="25" fillId="7" borderId="1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25" fillId="7" borderId="62" xfId="0" applyNumberFormat="1" applyFont="1" applyFill="1" applyBorder="1" applyAlignment="1">
      <alignment horizontal="center"/>
    </xf>
    <xf numFmtId="3" fontId="25" fillId="7" borderId="75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64" fontId="0" fillId="0" borderId="27" xfId="0" applyNumberFormat="1" applyFill="1" applyBorder="1" applyAlignment="1">
      <alignment horizontal="center"/>
    </xf>
    <xf numFmtId="164" fontId="0" fillId="0" borderId="59" xfId="0" applyNumberFormat="1" applyFont="1" applyFill="1" applyBorder="1" applyAlignment="1">
      <alignment horizontal="center"/>
    </xf>
    <xf numFmtId="164" fontId="26" fillId="0" borderId="19" xfId="0" applyNumberFormat="1" applyFont="1" applyBorder="1" applyAlignment="1">
      <alignment horizontal="center"/>
    </xf>
    <xf numFmtId="0" fontId="0" fillId="0" borderId="43" xfId="0" applyFill="1" applyBorder="1" applyAlignment="1">
      <alignment/>
    </xf>
    <xf numFmtId="164" fontId="0" fillId="0" borderId="43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" fontId="31" fillId="0" borderId="73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164" fontId="26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64" fontId="26" fillId="0" borderId="18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65" xfId="0" applyFont="1" applyFill="1" applyBorder="1" applyAlignment="1">
      <alignment/>
    </xf>
    <xf numFmtId="164" fontId="0" fillId="0" borderId="29" xfId="0" applyNumberFormat="1" applyBorder="1" applyAlignment="1">
      <alignment horizontal="center"/>
    </xf>
    <xf numFmtId="164" fontId="0" fillId="0" borderId="77" xfId="0" applyNumberFormat="1" applyBorder="1" applyAlignment="1">
      <alignment horizontal="center"/>
    </xf>
    <xf numFmtId="0" fontId="0" fillId="0" borderId="54" xfId="0" applyFont="1" applyFill="1" applyBorder="1" applyAlignment="1">
      <alignment/>
    </xf>
    <xf numFmtId="164" fontId="0" fillId="0" borderId="25" xfId="0" applyNumberFormat="1" applyBorder="1" applyAlignment="1">
      <alignment horizontal="center"/>
    </xf>
    <xf numFmtId="0" fontId="31" fillId="7" borderId="0" xfId="0" applyFont="1" applyFill="1" applyAlignment="1">
      <alignment horizontal="center"/>
    </xf>
    <xf numFmtId="3" fontId="25" fillId="0" borderId="75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3" fontId="25" fillId="0" borderId="54" xfId="46" applyNumberFormat="1" applyFont="1" applyBorder="1" applyAlignment="1">
      <alignment horizontal="center" wrapText="1"/>
      <protection/>
    </xf>
    <xf numFmtId="0" fontId="0" fillId="0" borderId="26" xfId="0" applyBorder="1" applyAlignment="1">
      <alignment/>
    </xf>
    <xf numFmtId="0" fontId="0" fillId="0" borderId="13" xfId="0" applyFont="1" applyBorder="1" applyAlignment="1">
      <alignment/>
    </xf>
    <xf numFmtId="3" fontId="25" fillId="0" borderId="13" xfId="46" applyNumberFormat="1" applyFont="1" applyBorder="1" applyAlignment="1">
      <alignment horizontal="center" wrapText="1"/>
      <protection/>
    </xf>
    <xf numFmtId="0" fontId="0" fillId="0" borderId="32" xfId="0" applyBorder="1" applyAlignment="1">
      <alignment/>
    </xf>
    <xf numFmtId="164" fontId="0" fillId="0" borderId="78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70" xfId="0" applyBorder="1" applyAlignment="1">
      <alignment/>
    </xf>
    <xf numFmtId="0" fontId="0" fillId="0" borderId="79" xfId="0" applyBorder="1" applyAlignment="1">
      <alignment/>
    </xf>
    <xf numFmtId="0" fontId="0" fillId="0" borderId="74" xfId="0" applyBorder="1" applyAlignment="1">
      <alignment/>
    </xf>
    <xf numFmtId="0" fontId="0" fillId="0" borderId="43" xfId="0" applyBorder="1" applyAlignment="1">
      <alignment/>
    </xf>
    <xf numFmtId="0" fontId="0" fillId="0" borderId="0" xfId="46">
      <alignment/>
      <protection/>
    </xf>
    <xf numFmtId="164" fontId="0" fillId="0" borderId="0" xfId="46" applyNumberFormat="1" applyAlignment="1">
      <alignment horizontal="center"/>
      <protection/>
    </xf>
    <xf numFmtId="0" fontId="25" fillId="0" borderId="0" xfId="46" applyFont="1" applyAlignment="1">
      <alignment horizontal="center"/>
      <protection/>
    </xf>
    <xf numFmtId="0" fontId="24" fillId="0" borderId="0" xfId="46" applyFont="1">
      <alignment/>
      <protection/>
    </xf>
    <xf numFmtId="164" fontId="0" fillId="0" borderId="44" xfId="46" applyNumberFormat="1" applyFont="1" applyBorder="1" applyAlignment="1">
      <alignment horizontal="center"/>
      <protection/>
    </xf>
    <xf numFmtId="164" fontId="0" fillId="0" borderId="45" xfId="46" applyNumberFormat="1" applyFont="1" applyBorder="1" applyAlignment="1">
      <alignment horizontal="center"/>
      <protection/>
    </xf>
    <xf numFmtId="164" fontId="0" fillId="0" borderId="46" xfId="46" applyNumberFormat="1" applyFont="1" applyBorder="1" applyAlignment="1">
      <alignment horizontal="center"/>
      <protection/>
    </xf>
    <xf numFmtId="164" fontId="0" fillId="0" borderId="47" xfId="46" applyNumberFormat="1" applyFont="1" applyBorder="1" applyAlignment="1">
      <alignment horizontal="center"/>
      <protection/>
    </xf>
    <xf numFmtId="164" fontId="0" fillId="0" borderId="48" xfId="46" applyNumberFormat="1" applyFont="1" applyBorder="1" applyAlignment="1">
      <alignment horizontal="center"/>
      <protection/>
    </xf>
    <xf numFmtId="164" fontId="0" fillId="0" borderId="49" xfId="46" applyNumberFormat="1" applyFont="1" applyBorder="1" applyAlignment="1">
      <alignment horizontal="center"/>
      <protection/>
    </xf>
    <xf numFmtId="0" fontId="0" fillId="0" borderId="23" xfId="46" applyFont="1" applyFill="1" applyBorder="1">
      <alignment/>
      <protection/>
    </xf>
    <xf numFmtId="164" fontId="0" fillId="0" borderId="50" xfId="46" applyNumberFormat="1" applyBorder="1" applyAlignment="1">
      <alignment horizontal="center"/>
      <protection/>
    </xf>
    <xf numFmtId="164" fontId="0" fillId="0" borderId="51" xfId="46" applyNumberFormat="1" applyBorder="1" applyAlignment="1">
      <alignment horizontal="center"/>
      <protection/>
    </xf>
    <xf numFmtId="164" fontId="0" fillId="0" borderId="14" xfId="46" applyNumberFormat="1" applyBorder="1" applyAlignment="1">
      <alignment horizontal="center"/>
      <protection/>
    </xf>
    <xf numFmtId="164" fontId="0" fillId="0" borderId="12" xfId="46" applyNumberFormat="1" applyFill="1" applyBorder="1" applyAlignment="1">
      <alignment horizontal="center"/>
      <protection/>
    </xf>
    <xf numFmtId="164" fontId="0" fillId="0" borderId="23" xfId="46" applyNumberFormat="1" applyBorder="1" applyAlignment="1">
      <alignment horizontal="center"/>
      <protection/>
    </xf>
    <xf numFmtId="3" fontId="25" fillId="24" borderId="15" xfId="46" applyNumberFormat="1" applyFont="1" applyFill="1" applyBorder="1" applyAlignment="1">
      <alignment horizontal="center"/>
      <protection/>
    </xf>
    <xf numFmtId="0" fontId="0" fillId="0" borderId="54" xfId="46" applyFont="1" applyBorder="1">
      <alignment/>
      <protection/>
    </xf>
    <xf numFmtId="0" fontId="0" fillId="0" borderId="13" xfId="46" applyFont="1" applyBorder="1" applyAlignment="1">
      <alignment/>
      <protection/>
    </xf>
    <xf numFmtId="164" fontId="0" fillId="0" borderId="58" xfId="46" applyNumberFormat="1" applyFont="1" applyBorder="1" applyAlignment="1">
      <alignment horizontal="center"/>
      <protection/>
    </xf>
    <xf numFmtId="164" fontId="0" fillId="0" borderId="33" xfId="46" applyNumberFormat="1" applyFont="1" applyBorder="1" applyAlignment="1">
      <alignment horizontal="center"/>
      <protection/>
    </xf>
    <xf numFmtId="164" fontId="0" fillId="0" borderId="31" xfId="46" applyNumberFormat="1" applyBorder="1" applyAlignment="1">
      <alignment horizontal="center"/>
      <protection/>
    </xf>
    <xf numFmtId="164" fontId="0" fillId="0" borderId="30" xfId="46" applyNumberFormat="1" applyFill="1" applyBorder="1" applyAlignment="1">
      <alignment horizontal="center"/>
      <protection/>
    </xf>
    <xf numFmtId="164" fontId="0" fillId="0" borderId="13" xfId="46" applyNumberFormat="1" applyBorder="1" applyAlignment="1">
      <alignment horizontal="center"/>
      <protection/>
    </xf>
    <xf numFmtId="0" fontId="0" fillId="0" borderId="13" xfId="46" applyFont="1" applyBorder="1">
      <alignment/>
      <protection/>
    </xf>
    <xf numFmtId="0" fontId="0" fillId="0" borderId="13" xfId="46" applyFont="1" applyFill="1" applyBorder="1">
      <alignment/>
      <protection/>
    </xf>
    <xf numFmtId="164" fontId="0" fillId="0" borderId="58" xfId="46" applyNumberFormat="1" applyBorder="1" applyAlignment="1">
      <alignment horizontal="center"/>
      <protection/>
    </xf>
    <xf numFmtId="164" fontId="0" fillId="0" borderId="33" xfId="46" applyNumberFormat="1" applyBorder="1" applyAlignment="1">
      <alignment horizontal="center"/>
      <protection/>
    </xf>
    <xf numFmtId="0" fontId="0" fillId="0" borderId="23" xfId="46" applyFont="1" applyBorder="1">
      <alignment/>
      <protection/>
    </xf>
    <xf numFmtId="164" fontId="0" fillId="0" borderId="27" xfId="46" applyNumberFormat="1" applyBorder="1" applyAlignment="1">
      <alignment horizontal="center"/>
      <protection/>
    </xf>
    <xf numFmtId="0" fontId="0" fillId="0" borderId="34" xfId="46" applyFont="1" applyBorder="1">
      <alignment/>
      <protection/>
    </xf>
    <xf numFmtId="164" fontId="0" fillId="0" borderId="64" xfId="46" applyNumberFormat="1" applyBorder="1" applyAlignment="1">
      <alignment horizontal="center"/>
      <protection/>
    </xf>
    <xf numFmtId="164" fontId="0" fillId="0" borderId="47" xfId="46" applyNumberFormat="1" applyBorder="1" applyAlignment="1">
      <alignment horizontal="center"/>
      <protection/>
    </xf>
    <xf numFmtId="164" fontId="0" fillId="0" borderId="38" xfId="46" applyNumberFormat="1" applyBorder="1" applyAlignment="1">
      <alignment horizontal="center"/>
      <protection/>
    </xf>
    <xf numFmtId="164" fontId="0" fillId="0" borderId="37" xfId="46" applyNumberFormat="1" applyFill="1" applyBorder="1" applyAlignment="1">
      <alignment horizontal="center"/>
      <protection/>
    </xf>
    <xf numFmtId="164" fontId="0" fillId="0" borderId="34" xfId="46" applyNumberFormat="1" applyBorder="1" applyAlignment="1">
      <alignment horizontal="center"/>
      <protection/>
    </xf>
    <xf numFmtId="164" fontId="26" fillId="0" borderId="61" xfId="46" applyNumberFormat="1" applyFont="1" applyBorder="1" applyAlignment="1">
      <alignment horizontal="center"/>
      <protection/>
    </xf>
    <xf numFmtId="164" fontId="26" fillId="0" borderId="19" xfId="46" applyNumberFormat="1" applyFont="1" applyBorder="1" applyAlignment="1">
      <alignment horizontal="center"/>
      <protection/>
    </xf>
    <xf numFmtId="164" fontId="26" fillId="0" borderId="16" xfId="46" applyNumberFormat="1" applyFont="1" applyBorder="1" applyAlignment="1">
      <alignment horizontal="center"/>
      <protection/>
    </xf>
    <xf numFmtId="3" fontId="31" fillId="0" borderId="73" xfId="46" applyNumberFormat="1" applyFont="1" applyBorder="1" applyAlignment="1">
      <alignment horizontal="center"/>
      <protection/>
    </xf>
    <xf numFmtId="0" fontId="31" fillId="0" borderId="16" xfId="46" applyFont="1" applyBorder="1">
      <alignment/>
      <protection/>
    </xf>
    <xf numFmtId="3" fontId="25" fillId="24" borderId="23" xfId="46" applyNumberFormat="1" applyFont="1" applyFill="1" applyBorder="1" applyAlignment="1">
      <alignment horizontal="center"/>
      <protection/>
    </xf>
    <xf numFmtId="0" fontId="0" fillId="0" borderId="34" xfId="46" applyFont="1" applyFill="1" applyBorder="1">
      <alignment/>
      <protection/>
    </xf>
    <xf numFmtId="164" fontId="0" fillId="0" borderId="59" xfId="46" applyNumberFormat="1" applyBorder="1" applyAlignment="1">
      <alignment horizontal="center"/>
      <protection/>
    </xf>
    <xf numFmtId="3" fontId="31" fillId="0" borderId="16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31" fillId="0" borderId="0" xfId="46" applyNumberFormat="1" applyFont="1" applyFill="1" applyAlignment="1">
      <alignment horizontal="right"/>
      <protection/>
    </xf>
    <xf numFmtId="0" fontId="0" fillId="0" borderId="0" xfId="46" applyBorder="1">
      <alignment/>
      <protection/>
    </xf>
    <xf numFmtId="164" fontId="0" fillId="0" borderId="0" xfId="46" applyNumberFormat="1" applyBorder="1" applyAlignment="1">
      <alignment horizontal="center"/>
      <protection/>
    </xf>
    <xf numFmtId="3" fontId="0" fillId="0" borderId="0" xfId="46" applyNumberFormat="1" applyAlignment="1">
      <alignment horizontal="right"/>
      <protection/>
    </xf>
    <xf numFmtId="0" fontId="0" fillId="0" borderId="0" xfId="46" applyFill="1">
      <alignment/>
      <protection/>
    </xf>
    <xf numFmtId="0" fontId="22" fillId="0" borderId="0" xfId="46" applyFont="1" applyFill="1">
      <alignment/>
      <protection/>
    </xf>
    <xf numFmtId="164" fontId="26" fillId="0" borderId="0" xfId="46" applyNumberFormat="1" applyFont="1" applyBorder="1" applyAlignment="1">
      <alignment horizontal="center"/>
      <protection/>
    </xf>
    <xf numFmtId="3" fontId="31" fillId="0" borderId="0" xfId="46" applyNumberFormat="1" applyFont="1" applyBorder="1" applyAlignment="1">
      <alignment horizontal="center"/>
      <protection/>
    </xf>
    <xf numFmtId="0" fontId="22" fillId="7" borderId="0" xfId="46" applyFont="1" applyFill="1">
      <alignment/>
      <protection/>
    </xf>
    <xf numFmtId="0" fontId="0" fillId="7" borderId="0" xfId="46" applyFont="1" applyFill="1">
      <alignment/>
      <protection/>
    </xf>
    <xf numFmtId="1" fontId="31" fillId="7" borderId="0" xfId="46" applyNumberFormat="1" applyFont="1" applyFill="1" applyAlignment="1">
      <alignment horizontal="center"/>
      <protection/>
    </xf>
    <xf numFmtId="0" fontId="27" fillId="0" borderId="0" xfId="46" applyFont="1" applyFill="1">
      <alignment/>
      <protection/>
    </xf>
    <xf numFmtId="164" fontId="22" fillId="0" borderId="0" xfId="46" applyNumberFormat="1" applyFont="1" applyAlignment="1">
      <alignment horizontal="center"/>
      <protection/>
    </xf>
    <xf numFmtId="1" fontId="25" fillId="0" borderId="0" xfId="46" applyNumberFormat="1" applyFont="1" applyAlignment="1">
      <alignment horizontal="center"/>
      <protection/>
    </xf>
    <xf numFmtId="164" fontId="0" fillId="0" borderId="0" xfId="46" applyNumberFormat="1">
      <alignment/>
      <protection/>
    </xf>
    <xf numFmtId="0" fontId="0" fillId="0" borderId="23" xfId="46" applyFont="1" applyBorder="1" applyAlignment="1">
      <alignment/>
      <protection/>
    </xf>
    <xf numFmtId="164" fontId="0" fillId="0" borderId="50" xfId="46" applyNumberFormat="1" applyFont="1" applyBorder="1" applyAlignment="1">
      <alignment horizontal="center"/>
      <protection/>
    </xf>
    <xf numFmtId="164" fontId="0" fillId="0" borderId="51" xfId="46" applyNumberFormat="1" applyFont="1" applyBorder="1" applyAlignment="1">
      <alignment horizontal="center"/>
      <protection/>
    </xf>
    <xf numFmtId="0" fontId="25" fillId="0" borderId="15" xfId="46" applyFont="1" applyBorder="1" applyAlignment="1">
      <alignment horizontal="center"/>
      <protection/>
    </xf>
    <xf numFmtId="164" fontId="0" fillId="0" borderId="65" xfId="46" applyNumberFormat="1" applyBorder="1">
      <alignment/>
      <protection/>
    </xf>
    <xf numFmtId="0" fontId="0" fillId="0" borderId="65" xfId="46" applyFont="1" applyBorder="1">
      <alignment/>
      <protection/>
    </xf>
    <xf numFmtId="164" fontId="0" fillId="0" borderId="57" xfId="46" applyNumberFormat="1" applyBorder="1" applyAlignment="1">
      <alignment horizontal="center"/>
      <protection/>
    </xf>
    <xf numFmtId="164" fontId="0" fillId="0" borderId="80" xfId="46" applyNumberFormat="1" applyBorder="1" applyAlignment="1">
      <alignment horizontal="center"/>
      <protection/>
    </xf>
    <xf numFmtId="164" fontId="0" fillId="0" borderId="81" xfId="46" applyNumberFormat="1" applyBorder="1" applyAlignment="1">
      <alignment horizontal="center"/>
      <protection/>
    </xf>
    <xf numFmtId="164" fontId="0" fillId="0" borderId="56" xfId="46" applyNumberFormat="1" applyFill="1" applyBorder="1" applyAlignment="1">
      <alignment horizontal="center"/>
      <protection/>
    </xf>
    <xf numFmtId="164" fontId="0" fillId="0" borderId="65" xfId="46" applyNumberFormat="1" applyBorder="1" applyAlignment="1">
      <alignment horizontal="center"/>
      <protection/>
    </xf>
    <xf numFmtId="164" fontId="0" fillId="0" borderId="16" xfId="46" applyNumberFormat="1" applyBorder="1">
      <alignment/>
      <protection/>
    </xf>
    <xf numFmtId="164" fontId="0" fillId="0" borderId="30" xfId="46" applyNumberFormat="1" applyFont="1" applyFill="1" applyBorder="1" applyAlignment="1">
      <alignment horizontal="center"/>
      <protection/>
    </xf>
    <xf numFmtId="164" fontId="23" fillId="0" borderId="0" xfId="46" applyNumberFormat="1" applyFont="1" applyBorder="1" applyAlignment="1">
      <alignment horizontal="center"/>
      <protection/>
    </xf>
    <xf numFmtId="3" fontId="31" fillId="0" borderId="0" xfId="46" applyNumberFormat="1" applyFont="1" applyAlignment="1">
      <alignment horizontal="center"/>
      <protection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left"/>
    </xf>
    <xf numFmtId="3" fontId="25" fillId="0" borderId="72" xfId="46" applyNumberFormat="1" applyFont="1" applyBorder="1" applyAlignment="1">
      <alignment horizontal="center"/>
      <protection/>
    </xf>
    <xf numFmtId="164" fontId="0" fillId="0" borderId="29" xfId="0" applyNumberFormat="1" applyFont="1" applyBorder="1" applyAlignment="1">
      <alignment horizontal="center"/>
    </xf>
    <xf numFmtId="3" fontId="25" fillId="0" borderId="62" xfId="46" applyNumberFormat="1" applyFont="1" applyBorder="1" applyAlignment="1">
      <alignment horizontal="center"/>
      <protection/>
    </xf>
    <xf numFmtId="164" fontId="0" fillId="0" borderId="29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3" fontId="25" fillId="7" borderId="62" xfId="46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164" fontId="0" fillId="0" borderId="58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81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3" fontId="25" fillId="0" borderId="75" xfId="46" applyNumberFormat="1" applyFont="1" applyFill="1" applyBorder="1" applyAlignment="1">
      <alignment horizontal="center"/>
      <protection/>
    </xf>
    <xf numFmtId="164" fontId="0" fillId="0" borderId="23" xfId="0" applyNumberFormat="1" applyFill="1" applyBorder="1" applyAlignment="1">
      <alignment horizontal="center"/>
    </xf>
    <xf numFmtId="164" fontId="0" fillId="0" borderId="59" xfId="0" applyNumberFormat="1" applyFill="1" applyBorder="1" applyAlignment="1">
      <alignment horizontal="center"/>
    </xf>
    <xf numFmtId="3" fontId="25" fillId="0" borderId="62" xfId="46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164" fontId="26" fillId="0" borderId="61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64" fontId="0" fillId="0" borderId="54" xfId="0" applyNumberForma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3" fontId="25" fillId="7" borderId="63" xfId="46" applyNumberFormat="1" applyFont="1" applyFill="1" applyBorder="1" applyAlignment="1">
      <alignment horizontal="center"/>
      <protection/>
    </xf>
    <xf numFmtId="0" fontId="0" fillId="0" borderId="42" xfId="0" applyFont="1" applyFill="1" applyBorder="1" applyAlignment="1">
      <alignment/>
    </xf>
    <xf numFmtId="3" fontId="25" fillId="0" borderId="15" xfId="46" applyNumberFormat="1" applyFont="1" applyBorder="1" applyAlignment="1">
      <alignment horizontal="center"/>
      <protection/>
    </xf>
    <xf numFmtId="1" fontId="31" fillId="0" borderId="0" xfId="0" applyNumberFormat="1" applyFont="1" applyBorder="1" applyAlignment="1">
      <alignment horizontal="center"/>
    </xf>
    <xf numFmtId="0" fontId="0" fillId="0" borderId="54" xfId="46" applyFont="1" applyBorder="1">
      <alignment/>
      <protection/>
    </xf>
    <xf numFmtId="0" fontId="0" fillId="0" borderId="13" xfId="46" applyFont="1" applyBorder="1">
      <alignment/>
      <protection/>
    </xf>
    <xf numFmtId="0" fontId="0" fillId="0" borderId="34" xfId="46" applyFont="1" applyBorder="1">
      <alignment/>
      <protection/>
    </xf>
    <xf numFmtId="3" fontId="22" fillId="0" borderId="82" xfId="0" applyNumberFormat="1" applyFont="1" applyBorder="1" applyAlignment="1">
      <alignment horizontal="center"/>
    </xf>
    <xf numFmtId="3" fontId="22" fillId="0" borderId="83" xfId="0" applyNumberFormat="1" applyFont="1" applyBorder="1" applyAlignment="1">
      <alignment horizontal="center"/>
    </xf>
    <xf numFmtId="3" fontId="22" fillId="0" borderId="84" xfId="0" applyNumberFormat="1" applyFont="1" applyBorder="1" applyAlignment="1">
      <alignment horizontal="center"/>
    </xf>
    <xf numFmtId="3" fontId="22" fillId="0" borderId="85" xfId="0" applyNumberFormat="1" applyFont="1" applyBorder="1" applyAlignment="1">
      <alignment horizontal="center"/>
    </xf>
    <xf numFmtId="3" fontId="22" fillId="0" borderId="86" xfId="0" applyNumberFormat="1" applyFont="1" applyBorder="1" applyAlignment="1">
      <alignment horizontal="center"/>
    </xf>
    <xf numFmtId="3" fontId="22" fillId="0" borderId="87" xfId="0" applyNumberFormat="1" applyFont="1" applyBorder="1" applyAlignment="1">
      <alignment horizontal="center"/>
    </xf>
    <xf numFmtId="0" fontId="0" fillId="7" borderId="23" xfId="0" applyFont="1" applyFill="1" applyBorder="1" applyAlignment="1">
      <alignment/>
    </xf>
    <xf numFmtId="164" fontId="0" fillId="7" borderId="50" xfId="0" applyNumberFormat="1" applyFill="1" applyBorder="1" applyAlignment="1">
      <alignment horizontal="center"/>
    </xf>
    <xf numFmtId="164" fontId="0" fillId="7" borderId="29" xfId="0" applyNumberFormat="1" applyFill="1" applyBorder="1" applyAlignment="1">
      <alignment horizontal="center"/>
    </xf>
    <xf numFmtId="164" fontId="0" fillId="7" borderId="31" xfId="0" applyNumberFormat="1" applyFill="1" applyBorder="1" applyAlignment="1">
      <alignment horizontal="center"/>
    </xf>
    <xf numFmtId="164" fontId="0" fillId="7" borderId="30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0" fontId="0" fillId="7" borderId="54" xfId="0" applyFont="1" applyFill="1" applyBorder="1" applyAlignment="1">
      <alignment/>
    </xf>
    <xf numFmtId="164" fontId="0" fillId="7" borderId="53" xfId="0" applyNumberFormat="1" applyFill="1" applyBorder="1" applyAlignment="1">
      <alignment horizontal="center"/>
    </xf>
    <xf numFmtId="164" fontId="0" fillId="7" borderId="25" xfId="0" applyNumberFormat="1" applyFill="1" applyBorder="1" applyAlignment="1">
      <alignment horizontal="center"/>
    </xf>
    <xf numFmtId="164" fontId="0" fillId="7" borderId="24" xfId="0" applyNumberFormat="1" applyFill="1" applyBorder="1" applyAlignment="1">
      <alignment horizontal="center"/>
    </xf>
    <xf numFmtId="164" fontId="0" fillId="7" borderId="52" xfId="0" applyNumberFormat="1" applyFill="1" applyBorder="1" applyAlignment="1">
      <alignment horizontal="center"/>
    </xf>
    <xf numFmtId="0" fontId="0" fillId="7" borderId="13" xfId="0" applyFont="1" applyFill="1" applyBorder="1" applyAlignment="1">
      <alignment/>
    </xf>
    <xf numFmtId="164" fontId="0" fillId="7" borderId="58" xfId="0" applyNumberFormat="1" applyFill="1" applyBorder="1" applyAlignment="1">
      <alignment horizontal="center"/>
    </xf>
    <xf numFmtId="3" fontId="25" fillId="7" borderId="15" xfId="46" applyNumberFormat="1" applyFont="1" applyFill="1" applyBorder="1" applyAlignment="1">
      <alignment horizontal="center"/>
      <protection/>
    </xf>
    <xf numFmtId="3" fontId="25" fillId="0" borderId="15" xfId="46" applyNumberFormat="1" applyFont="1" applyFill="1" applyBorder="1" applyAlignment="1">
      <alignment horizontal="center"/>
      <protection/>
    </xf>
    <xf numFmtId="3" fontId="31" fillId="7" borderId="0" xfId="46" applyNumberFormat="1" applyFont="1" applyFill="1" applyAlignment="1">
      <alignment horizontal="center"/>
      <protection/>
    </xf>
    <xf numFmtId="0" fontId="0" fillId="0" borderId="0" xfId="46" applyFont="1">
      <alignment/>
      <protection/>
    </xf>
    <xf numFmtId="164" fontId="0" fillId="0" borderId="0" xfId="46" applyNumberFormat="1" applyFont="1" applyAlignment="1">
      <alignment horizontal="center"/>
      <protection/>
    </xf>
    <xf numFmtId="164" fontId="0" fillId="0" borderId="44" xfId="46" applyNumberFormat="1" applyFont="1" applyBorder="1" applyAlignment="1">
      <alignment horizontal="center"/>
      <protection/>
    </xf>
    <xf numFmtId="164" fontId="0" fillId="0" borderId="45" xfId="46" applyNumberFormat="1" applyFont="1" applyBorder="1" applyAlignment="1">
      <alignment horizontal="center"/>
      <protection/>
    </xf>
    <xf numFmtId="164" fontId="0" fillId="0" borderId="46" xfId="46" applyNumberFormat="1" applyFont="1" applyBorder="1" applyAlignment="1">
      <alignment horizontal="center"/>
      <protection/>
    </xf>
    <xf numFmtId="164" fontId="0" fillId="0" borderId="47" xfId="46" applyNumberFormat="1" applyFont="1" applyBorder="1" applyAlignment="1">
      <alignment horizontal="center"/>
      <protection/>
    </xf>
    <xf numFmtId="164" fontId="0" fillId="0" borderId="48" xfId="46" applyNumberFormat="1" applyFont="1" applyBorder="1" applyAlignment="1">
      <alignment horizontal="center"/>
      <protection/>
    </xf>
    <xf numFmtId="164" fontId="0" fillId="0" borderId="49" xfId="46" applyNumberFormat="1" applyFont="1" applyBorder="1" applyAlignment="1">
      <alignment horizontal="center"/>
      <protection/>
    </xf>
    <xf numFmtId="0" fontId="0" fillId="0" borderId="23" xfId="46" applyFont="1" applyFill="1" applyBorder="1">
      <alignment/>
      <protection/>
    </xf>
    <xf numFmtId="164" fontId="0" fillId="0" borderId="50" xfId="46" applyNumberFormat="1" applyFont="1" applyBorder="1" applyAlignment="1">
      <alignment horizontal="center"/>
      <protection/>
    </xf>
    <xf numFmtId="164" fontId="0" fillId="0" borderId="51" xfId="46" applyNumberFormat="1" applyFont="1" applyBorder="1" applyAlignment="1">
      <alignment horizontal="center"/>
      <protection/>
    </xf>
    <xf numFmtId="164" fontId="0" fillId="0" borderId="14" xfId="46" applyNumberFormat="1" applyFont="1" applyBorder="1" applyAlignment="1">
      <alignment horizontal="center"/>
      <protection/>
    </xf>
    <xf numFmtId="164" fontId="0" fillId="0" borderId="12" xfId="46" applyNumberFormat="1" applyFont="1" applyFill="1" applyBorder="1" applyAlignment="1">
      <alignment horizontal="center"/>
      <protection/>
    </xf>
    <xf numFmtId="164" fontId="0" fillId="0" borderId="23" xfId="46" applyNumberFormat="1" applyFont="1" applyBorder="1" applyAlignment="1">
      <alignment horizontal="center"/>
      <protection/>
    </xf>
    <xf numFmtId="164" fontId="0" fillId="0" borderId="31" xfId="46" applyNumberFormat="1" applyFont="1" applyBorder="1" applyAlignment="1">
      <alignment horizontal="center"/>
      <protection/>
    </xf>
    <xf numFmtId="164" fontId="0" fillId="0" borderId="30" xfId="46" applyNumberFormat="1" applyFont="1" applyFill="1" applyBorder="1" applyAlignment="1">
      <alignment horizontal="center"/>
      <protection/>
    </xf>
    <xf numFmtId="164" fontId="0" fillId="0" borderId="13" xfId="46" applyNumberFormat="1" applyFont="1" applyBorder="1" applyAlignment="1">
      <alignment horizontal="center"/>
      <protection/>
    </xf>
    <xf numFmtId="0" fontId="0" fillId="0" borderId="13" xfId="46" applyFont="1" applyFill="1" applyBorder="1">
      <alignment/>
      <protection/>
    </xf>
    <xf numFmtId="164" fontId="0" fillId="0" borderId="58" xfId="46" applyNumberFormat="1" applyFont="1" applyBorder="1" applyAlignment="1">
      <alignment horizontal="center"/>
      <protection/>
    </xf>
    <xf numFmtId="164" fontId="0" fillId="0" borderId="33" xfId="46" applyNumberFormat="1" applyFont="1" applyBorder="1" applyAlignment="1">
      <alignment horizontal="center"/>
      <protection/>
    </xf>
    <xf numFmtId="0" fontId="0" fillId="0" borderId="23" xfId="46" applyFont="1" applyBorder="1">
      <alignment/>
      <protection/>
    </xf>
    <xf numFmtId="164" fontId="0" fillId="0" borderId="27" xfId="46" applyNumberFormat="1" applyFont="1" applyBorder="1" applyAlignment="1">
      <alignment horizontal="center"/>
      <protection/>
    </xf>
    <xf numFmtId="164" fontId="0" fillId="0" borderId="64" xfId="46" applyNumberFormat="1" applyFont="1" applyBorder="1" applyAlignment="1">
      <alignment horizontal="center"/>
      <protection/>
    </xf>
    <xf numFmtId="164" fontId="0" fillId="0" borderId="38" xfId="46" applyNumberFormat="1" applyFont="1" applyBorder="1" applyAlignment="1">
      <alignment horizontal="center"/>
      <protection/>
    </xf>
    <xf numFmtId="164" fontId="0" fillId="0" borderId="37" xfId="46" applyNumberFormat="1" applyFont="1" applyFill="1" applyBorder="1" applyAlignment="1">
      <alignment horizontal="center"/>
      <protection/>
    </xf>
    <xf numFmtId="164" fontId="0" fillId="0" borderId="34" xfId="46" applyNumberFormat="1" applyFont="1" applyBorder="1" applyAlignment="1">
      <alignment horizontal="center"/>
      <protection/>
    </xf>
    <xf numFmtId="0" fontId="0" fillId="0" borderId="34" xfId="46" applyFont="1" applyFill="1" applyBorder="1">
      <alignment/>
      <protection/>
    </xf>
    <xf numFmtId="164" fontId="0" fillId="0" borderId="59" xfId="46" applyNumberFormat="1" applyFont="1" applyBorder="1" applyAlignment="1">
      <alignment horizontal="center"/>
      <protection/>
    </xf>
    <xf numFmtId="3" fontId="0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164" fontId="0" fillId="0" borderId="0" xfId="46" applyNumberFormat="1" applyFont="1" applyBorder="1" applyAlignment="1">
      <alignment horizontal="center"/>
      <protection/>
    </xf>
    <xf numFmtId="3" fontId="0" fillId="0" borderId="0" xfId="46" applyNumberFormat="1" applyFont="1" applyAlignment="1">
      <alignment horizontal="right"/>
      <protection/>
    </xf>
    <xf numFmtId="0" fontId="0" fillId="0" borderId="0" xfId="46" applyFont="1" applyFill="1">
      <alignment/>
      <protection/>
    </xf>
    <xf numFmtId="0" fontId="0" fillId="7" borderId="0" xfId="46" applyFont="1" applyFill="1">
      <alignment/>
      <protection/>
    </xf>
    <xf numFmtId="3" fontId="25" fillId="0" borderId="54" xfId="46" applyNumberFormat="1" applyFont="1" applyFill="1" applyBorder="1" applyAlignment="1">
      <alignment horizontal="center" wrapText="1"/>
      <protection/>
    </xf>
    <xf numFmtId="3" fontId="25" fillId="7" borderId="13" xfId="46" applyNumberFormat="1" applyFont="1" applyFill="1" applyBorder="1" applyAlignment="1">
      <alignment horizontal="center" wrapText="1"/>
      <protection/>
    </xf>
    <xf numFmtId="0" fontId="25" fillId="7" borderId="13" xfId="0" applyFont="1" applyFill="1" applyBorder="1" applyAlignment="1">
      <alignment horizontal="center"/>
    </xf>
    <xf numFmtId="0" fontId="25" fillId="7" borderId="59" xfId="0" applyFont="1" applyFill="1" applyBorder="1" applyAlignment="1">
      <alignment horizontal="center"/>
    </xf>
    <xf numFmtId="3" fontId="25" fillId="7" borderId="59" xfId="46" applyNumberFormat="1" applyFont="1" applyFill="1" applyBorder="1" applyAlignment="1">
      <alignment horizontal="center" wrapText="1"/>
      <protection/>
    </xf>
    <xf numFmtId="0" fontId="25" fillId="7" borderId="34" xfId="0" applyFont="1" applyFill="1" applyBorder="1" applyAlignment="1">
      <alignment horizontal="center"/>
    </xf>
    <xf numFmtId="164" fontId="26" fillId="0" borderId="88" xfId="0" applyNumberFormat="1" applyFont="1" applyBorder="1" applyAlignment="1">
      <alignment horizontal="center"/>
    </xf>
    <xf numFmtId="164" fontId="26" fillId="0" borderId="89" xfId="0" applyNumberFormat="1" applyFont="1" applyBorder="1" applyAlignment="1">
      <alignment horizontal="center"/>
    </xf>
    <xf numFmtId="164" fontId="26" fillId="0" borderId="90" xfId="0" applyNumberFormat="1" applyFont="1" applyBorder="1" applyAlignment="1">
      <alignment horizontal="center"/>
    </xf>
    <xf numFmtId="3" fontId="31" fillId="0" borderId="91" xfId="0" applyNumberFormat="1" applyFont="1" applyBorder="1" applyAlignment="1">
      <alignment horizontal="center"/>
    </xf>
    <xf numFmtId="0" fontId="0" fillId="0" borderId="92" xfId="0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1" fillId="0" borderId="45" xfId="0" applyFont="1" applyBorder="1" applyAlignment="1">
      <alignment horizontal="left" vertical="center" wrapText="1"/>
    </xf>
    <xf numFmtId="3" fontId="0" fillId="0" borderId="76" xfId="0" applyNumberFormat="1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wrapText="1"/>
    </xf>
    <xf numFmtId="0" fontId="0" fillId="0" borderId="94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3" fontId="18" fillId="0" borderId="95" xfId="0" applyNumberFormat="1" applyFont="1" applyBorder="1" applyAlignment="1">
      <alignment horizontal="center"/>
    </xf>
    <xf numFmtId="3" fontId="18" fillId="0" borderId="96" xfId="0" applyNumberFormat="1" applyFont="1" applyBorder="1" applyAlignment="1">
      <alignment horizontal="center"/>
    </xf>
    <xf numFmtId="3" fontId="18" fillId="0" borderId="97" xfId="0" applyNumberFormat="1" applyFont="1" applyBorder="1" applyAlignment="1">
      <alignment horizontal="center"/>
    </xf>
    <xf numFmtId="3" fontId="18" fillId="0" borderId="98" xfId="0" applyNumberFormat="1" applyFont="1" applyBorder="1" applyAlignment="1">
      <alignment horizontal="center"/>
    </xf>
    <xf numFmtId="3" fontId="18" fillId="0" borderId="99" xfId="0" applyNumberFormat="1" applyFont="1" applyBorder="1" applyAlignment="1">
      <alignment horizontal="center"/>
    </xf>
    <xf numFmtId="3" fontId="18" fillId="0" borderId="100" xfId="0" applyNumberFormat="1" applyFont="1" applyBorder="1" applyAlignment="1">
      <alignment horizontal="center"/>
    </xf>
    <xf numFmtId="3" fontId="18" fillId="0" borderId="101" xfId="0" applyNumberFormat="1" applyFont="1" applyBorder="1" applyAlignment="1">
      <alignment horizontal="center"/>
    </xf>
    <xf numFmtId="3" fontId="18" fillId="0" borderId="102" xfId="0" applyNumberFormat="1" applyFont="1" applyBorder="1" applyAlignment="1">
      <alignment horizontal="center"/>
    </xf>
    <xf numFmtId="3" fontId="18" fillId="0" borderId="103" xfId="0" applyNumberFormat="1" applyFont="1" applyBorder="1" applyAlignment="1">
      <alignment horizontal="center"/>
    </xf>
    <xf numFmtId="3" fontId="18" fillId="0" borderId="104" xfId="0" applyNumberFormat="1" applyFont="1" applyBorder="1" applyAlignment="1">
      <alignment horizontal="center"/>
    </xf>
    <xf numFmtId="3" fontId="18" fillId="0" borderId="105" xfId="0" applyNumberFormat="1" applyFont="1" applyBorder="1" applyAlignment="1">
      <alignment horizontal="center"/>
    </xf>
    <xf numFmtId="3" fontId="18" fillId="0" borderId="106" xfId="0" applyNumberFormat="1" applyFont="1" applyBorder="1" applyAlignment="1">
      <alignment horizontal="center"/>
    </xf>
    <xf numFmtId="3" fontId="22" fillId="0" borderId="70" xfId="0" applyNumberFormat="1" applyFont="1" applyBorder="1" applyAlignment="1">
      <alignment horizontal="center"/>
    </xf>
    <xf numFmtId="3" fontId="22" fillId="0" borderId="107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3" fontId="22" fillId="0" borderId="108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 wrapText="1"/>
    </xf>
    <xf numFmtId="4" fontId="0" fillId="4" borderId="109" xfId="0" applyNumberFormat="1" applyFont="1" applyFill="1" applyBorder="1" applyAlignment="1">
      <alignment horizontal="center" wrapText="1"/>
    </xf>
    <xf numFmtId="4" fontId="18" fillId="4" borderId="110" xfId="0" applyNumberFormat="1" applyFont="1" applyFill="1" applyBorder="1" applyAlignment="1">
      <alignment horizontal="center"/>
    </xf>
    <xf numFmtId="4" fontId="18" fillId="4" borderId="111" xfId="0" applyNumberFormat="1" applyFont="1" applyFill="1" applyBorder="1" applyAlignment="1">
      <alignment horizontal="center"/>
    </xf>
    <xf numFmtId="4" fontId="18" fillId="4" borderId="112" xfId="0" applyNumberFormat="1" applyFont="1" applyFill="1" applyBorder="1" applyAlignment="1">
      <alignment horizontal="center"/>
    </xf>
    <xf numFmtId="3" fontId="18" fillId="0" borderId="113" xfId="0" applyNumberFormat="1" applyFont="1" applyBorder="1" applyAlignment="1">
      <alignment horizontal="center" wrapText="1"/>
    </xf>
    <xf numFmtId="3" fontId="18" fillId="0" borderId="32" xfId="0" applyNumberFormat="1" applyFont="1" applyBorder="1" applyAlignment="1">
      <alignment horizontal="center" wrapText="1"/>
    </xf>
    <xf numFmtId="3" fontId="18" fillId="0" borderId="114" xfId="0" applyNumberFormat="1" applyFont="1" applyBorder="1" applyAlignment="1">
      <alignment horizontal="center" wrapText="1"/>
    </xf>
    <xf numFmtId="3" fontId="18" fillId="0" borderId="113" xfId="0" applyNumberFormat="1" applyFont="1" applyBorder="1" applyAlignment="1">
      <alignment horizontal="center"/>
    </xf>
    <xf numFmtId="3" fontId="18" fillId="0" borderId="79" xfId="0" applyNumberFormat="1" applyFont="1" applyBorder="1" applyAlignment="1">
      <alignment horizontal="center"/>
    </xf>
    <xf numFmtId="3" fontId="18" fillId="0" borderId="115" xfId="0" applyNumberFormat="1" applyFont="1" applyBorder="1" applyAlignment="1">
      <alignment horizontal="center"/>
    </xf>
    <xf numFmtId="3" fontId="22" fillId="0" borderId="116" xfId="0" applyNumberFormat="1" applyFont="1" applyBorder="1" applyAlignment="1">
      <alignment horizontal="center"/>
    </xf>
    <xf numFmtId="0" fontId="18" fillId="0" borderId="117" xfId="0" applyFont="1" applyBorder="1" applyAlignment="1">
      <alignment horizontal="left"/>
    </xf>
    <xf numFmtId="0" fontId="18" fillId="0" borderId="118" xfId="0" applyFont="1" applyBorder="1" applyAlignment="1">
      <alignment horizontal="left"/>
    </xf>
    <xf numFmtId="0" fontId="18" fillId="0" borderId="118" xfId="0" applyFont="1" applyFill="1" applyBorder="1" applyAlignment="1">
      <alignment horizontal="left"/>
    </xf>
    <xf numFmtId="0" fontId="18" fillId="0" borderId="119" xfId="0" applyFont="1" applyFill="1" applyBorder="1" applyAlignment="1">
      <alignment horizontal="left"/>
    </xf>
    <xf numFmtId="0" fontId="22" fillId="0" borderId="120" xfId="0" applyFont="1" applyFill="1" applyBorder="1" applyAlignment="1">
      <alignment horizontal="left"/>
    </xf>
    <xf numFmtId="0" fontId="18" fillId="0" borderId="117" xfId="0" applyFont="1" applyFill="1" applyBorder="1" applyAlignment="1">
      <alignment horizontal="left"/>
    </xf>
    <xf numFmtId="0" fontId="22" fillId="0" borderId="121" xfId="0" applyFont="1" applyFill="1" applyBorder="1" applyAlignment="1">
      <alignment horizontal="left"/>
    </xf>
    <xf numFmtId="0" fontId="22" fillId="0" borderId="122" xfId="0" applyFont="1" applyFill="1" applyBorder="1" applyAlignment="1">
      <alignment horizontal="left"/>
    </xf>
    <xf numFmtId="0" fontId="0" fillId="0" borderId="123" xfId="0" applyBorder="1" applyAlignment="1">
      <alignment horizontal="center" wrapText="1"/>
    </xf>
    <xf numFmtId="4" fontId="20" fillId="25" borderId="0" xfId="0" applyNumberFormat="1" applyFont="1" applyFill="1" applyAlignment="1">
      <alignment horizontal="center"/>
    </xf>
    <xf numFmtId="0" fontId="24" fillId="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3" fontId="30" fillId="0" borderId="61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26" fillId="0" borderId="61" xfId="0" applyFont="1" applyBorder="1" applyAlignment="1">
      <alignment/>
    </xf>
    <xf numFmtId="0" fontId="26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 vertical="center" wrapText="1"/>
    </xf>
    <xf numFmtId="0" fontId="26" fillId="0" borderId="65" xfId="0" applyFont="1" applyBorder="1" applyAlignment="1">
      <alignment/>
    </xf>
    <xf numFmtId="0" fontId="26" fillId="0" borderId="61" xfId="0" applyFont="1" applyFill="1" applyBorder="1" applyAlignment="1">
      <alignment/>
    </xf>
    <xf numFmtId="0" fontId="26" fillId="0" borderId="70" xfId="0" applyFont="1" applyFill="1" applyBorder="1" applyAlignment="1">
      <alignment/>
    </xf>
    <xf numFmtId="3" fontId="30" fillId="0" borderId="16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/>
    </xf>
    <xf numFmtId="0" fontId="26" fillId="0" borderId="124" xfId="0" applyFont="1" applyFill="1" applyBorder="1" applyAlignment="1">
      <alignment/>
    </xf>
    <xf numFmtId="0" fontId="26" fillId="0" borderId="90" xfId="0" applyFont="1" applyFill="1" applyBorder="1" applyAlignment="1">
      <alignment/>
    </xf>
    <xf numFmtId="3" fontId="30" fillId="0" borderId="61" xfId="46" applyNumberFormat="1" applyFont="1" applyBorder="1" applyAlignment="1">
      <alignment horizontal="center" vertical="center" wrapText="1"/>
      <protection/>
    </xf>
    <xf numFmtId="0" fontId="26" fillId="0" borderId="16" xfId="46" applyFont="1" applyBorder="1" applyAlignment="1">
      <alignment/>
      <protection/>
    </xf>
    <xf numFmtId="0" fontId="26" fillId="0" borderId="16" xfId="46" applyFont="1" applyFill="1" applyBorder="1" applyAlignment="1">
      <alignment/>
      <protection/>
    </xf>
    <xf numFmtId="0" fontId="0" fillId="0" borderId="16" xfId="46" applyFont="1" applyBorder="1" applyAlignment="1">
      <alignment horizontal="center" vertical="center" wrapText="1"/>
      <protection/>
    </xf>
    <xf numFmtId="0" fontId="0" fillId="0" borderId="16" xfId="46" applyFont="1" applyBorder="1" applyAlignment="1">
      <alignment horizontal="center" vertical="center"/>
      <protection/>
    </xf>
    <xf numFmtId="164" fontId="0" fillId="0" borderId="54" xfId="46" applyNumberFormat="1" applyFont="1" applyBorder="1" applyAlignment="1">
      <alignment horizontal="center"/>
      <protection/>
    </xf>
    <xf numFmtId="164" fontId="0" fillId="0" borderId="17" xfId="46" applyNumberFormat="1" applyFont="1" applyBorder="1" applyAlignment="1">
      <alignment horizontal="center" vertical="center" wrapText="1"/>
      <protection/>
    </xf>
    <xf numFmtId="0" fontId="0" fillId="0" borderId="16" xfId="46" applyFont="1" applyBorder="1" applyAlignment="1">
      <alignment horizontal="center" vertical="center" wrapText="1"/>
      <protection/>
    </xf>
    <xf numFmtId="0" fontId="0" fillId="0" borderId="16" xfId="46" applyFont="1" applyBorder="1" applyAlignment="1">
      <alignment horizontal="center" vertical="center"/>
      <protection/>
    </xf>
    <xf numFmtId="164" fontId="0" fillId="0" borderId="54" xfId="46" applyNumberFormat="1" applyFont="1" applyBorder="1" applyAlignment="1">
      <alignment horizontal="center"/>
      <protection/>
    </xf>
    <xf numFmtId="164" fontId="0" fillId="0" borderId="17" xfId="46" applyNumberFormat="1" applyFont="1" applyBorder="1" applyAlignment="1">
      <alignment horizontal="center" vertical="center" wrapText="1"/>
      <protection/>
    </xf>
    <xf numFmtId="0" fontId="26" fillId="0" borderId="2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už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6.57421875" style="0" customWidth="1"/>
    <col min="2" max="9" width="14.28125" style="0" customWidth="1"/>
  </cols>
  <sheetData>
    <row r="1" spans="1:9" ht="15">
      <c r="A1" s="1" t="s">
        <v>611</v>
      </c>
      <c r="B1" s="2"/>
      <c r="I1" s="3"/>
    </row>
    <row r="2" spans="1:9" ht="20.25">
      <c r="A2" s="4" t="s">
        <v>612</v>
      </c>
      <c r="B2" s="5"/>
      <c r="C2" s="6"/>
      <c r="D2" s="6"/>
      <c r="E2" s="6"/>
      <c r="F2" s="6"/>
      <c r="G2" s="6"/>
      <c r="H2" s="6"/>
      <c r="I2" s="7"/>
    </row>
    <row r="3" spans="1:9" ht="20.25">
      <c r="A3" s="4" t="s">
        <v>613</v>
      </c>
      <c r="B3" s="5"/>
      <c r="C3" s="6"/>
      <c r="D3" s="6"/>
      <c r="E3" s="6"/>
      <c r="F3" s="6"/>
      <c r="G3" s="6"/>
      <c r="H3" s="6"/>
      <c r="I3" s="601"/>
    </row>
    <row r="4" spans="1:9" ht="13.5" thickBot="1">
      <c r="A4" s="8"/>
      <c r="B4" s="2"/>
      <c r="C4" s="8"/>
      <c r="D4" s="8"/>
      <c r="E4" s="8"/>
      <c r="F4" s="8"/>
      <c r="G4" s="8"/>
      <c r="H4" s="8"/>
      <c r="I4" s="2"/>
    </row>
    <row r="5" spans="1:9" ht="39" thickBot="1">
      <c r="A5" s="556" t="s">
        <v>614</v>
      </c>
      <c r="B5" s="557" t="s">
        <v>615</v>
      </c>
      <c r="C5" s="558" t="s">
        <v>616</v>
      </c>
      <c r="D5" s="559" t="s">
        <v>617</v>
      </c>
      <c r="E5" s="560" t="s">
        <v>618</v>
      </c>
      <c r="F5" s="561" t="s">
        <v>619</v>
      </c>
      <c r="G5" s="600" t="s">
        <v>661</v>
      </c>
      <c r="H5" s="580" t="s">
        <v>620</v>
      </c>
      <c r="I5" s="581" t="s">
        <v>621</v>
      </c>
    </row>
    <row r="6" spans="1:9" ht="15">
      <c r="A6" s="592" t="s">
        <v>622</v>
      </c>
      <c r="B6" s="585">
        <f>SUM('Plochy-D'!M4)</f>
        <v>499728</v>
      </c>
      <c r="C6" s="562">
        <f>SUM(B6)</f>
        <v>499728</v>
      </c>
      <c r="D6" s="563">
        <f>SUM(B6)</f>
        <v>499728</v>
      </c>
      <c r="E6" s="564">
        <f>SUM(B6)*0.5</f>
        <v>249864</v>
      </c>
      <c r="F6" s="565">
        <f aca="true" t="shared" si="0" ref="F6:F12">SUM(C6:E6)</f>
        <v>1249320</v>
      </c>
      <c r="G6" s="566">
        <f aca="true" t="shared" si="1" ref="G6:G12">SUM(I6*F6)</f>
        <v>0</v>
      </c>
      <c r="H6" s="567">
        <f>SUM(G6*1.21)</f>
        <v>0</v>
      </c>
      <c r="I6" s="582"/>
    </row>
    <row r="7" spans="1:9" ht="15">
      <c r="A7" s="593" t="s">
        <v>623</v>
      </c>
      <c r="B7" s="586">
        <f>SUM('Plochy-D'!M5)</f>
        <v>921900</v>
      </c>
      <c r="C7" s="9">
        <f aca="true" t="shared" si="2" ref="C7:C12">SUM(B7)</f>
        <v>921900</v>
      </c>
      <c r="D7" s="10">
        <f aca="true" t="shared" si="3" ref="D7:D12">SUM(B7)</f>
        <v>921900</v>
      </c>
      <c r="E7" s="11">
        <f aca="true" t="shared" si="4" ref="E7:E12">SUM(B7)*0.5</f>
        <v>460950</v>
      </c>
      <c r="F7" s="12">
        <f t="shared" si="0"/>
        <v>2304750</v>
      </c>
      <c r="G7" s="13">
        <f t="shared" si="1"/>
        <v>0</v>
      </c>
      <c r="H7" s="14">
        <f aca="true" t="shared" si="5" ref="H7:H12">SUM(G7*1.21)</f>
        <v>0</v>
      </c>
      <c r="I7" s="583"/>
    </row>
    <row r="8" spans="1:9" ht="15">
      <c r="A8" s="593" t="s">
        <v>624</v>
      </c>
      <c r="B8" s="586">
        <f>SUM('Plochy-D'!M6)</f>
        <v>328274</v>
      </c>
      <c r="C8" s="9">
        <f t="shared" si="2"/>
        <v>328274</v>
      </c>
      <c r="D8" s="10">
        <f t="shared" si="3"/>
        <v>328274</v>
      </c>
      <c r="E8" s="11">
        <f t="shared" si="4"/>
        <v>164137</v>
      </c>
      <c r="F8" s="12">
        <f t="shared" si="0"/>
        <v>820685</v>
      </c>
      <c r="G8" s="13">
        <f t="shared" si="1"/>
        <v>0</v>
      </c>
      <c r="H8" s="14">
        <f t="shared" si="5"/>
        <v>0</v>
      </c>
      <c r="I8" s="583"/>
    </row>
    <row r="9" spans="1:9" ht="15">
      <c r="A9" s="594" t="s">
        <v>625</v>
      </c>
      <c r="B9" s="586">
        <f>SUM('Plochy-D'!M7)</f>
        <v>379180</v>
      </c>
      <c r="C9" s="9">
        <f t="shared" si="2"/>
        <v>379180</v>
      </c>
      <c r="D9" s="10">
        <f t="shared" si="3"/>
        <v>379180</v>
      </c>
      <c r="E9" s="11">
        <f t="shared" si="4"/>
        <v>189590</v>
      </c>
      <c r="F9" s="12">
        <f t="shared" si="0"/>
        <v>947950</v>
      </c>
      <c r="G9" s="13">
        <f t="shared" si="1"/>
        <v>0</v>
      </c>
      <c r="H9" s="14">
        <f t="shared" si="5"/>
        <v>0</v>
      </c>
      <c r="I9" s="583"/>
    </row>
    <row r="10" spans="1:9" ht="15">
      <c r="A10" s="594" t="s">
        <v>626</v>
      </c>
      <c r="B10" s="586">
        <f>SUM('Plochy-D'!M8)</f>
        <v>919522</v>
      </c>
      <c r="C10" s="9">
        <f t="shared" si="2"/>
        <v>919522</v>
      </c>
      <c r="D10" s="10">
        <f t="shared" si="3"/>
        <v>919522</v>
      </c>
      <c r="E10" s="11">
        <f t="shared" si="4"/>
        <v>459761</v>
      </c>
      <c r="F10" s="12">
        <f t="shared" si="0"/>
        <v>2298805</v>
      </c>
      <c r="G10" s="13">
        <f t="shared" si="1"/>
        <v>0</v>
      </c>
      <c r="H10" s="14">
        <f t="shared" si="5"/>
        <v>0</v>
      </c>
      <c r="I10" s="583"/>
    </row>
    <row r="11" spans="1:9" ht="15">
      <c r="A11" s="593" t="s">
        <v>627</v>
      </c>
      <c r="B11" s="586">
        <f>SUM('Plochy-D'!M9)</f>
        <v>210205.3802431558</v>
      </c>
      <c r="C11" s="9">
        <f t="shared" si="2"/>
        <v>210205.3802431558</v>
      </c>
      <c r="D11" s="10">
        <f t="shared" si="3"/>
        <v>210205.3802431558</v>
      </c>
      <c r="E11" s="11">
        <f t="shared" si="4"/>
        <v>105102.6901215779</v>
      </c>
      <c r="F11" s="12">
        <f t="shared" si="0"/>
        <v>525513.4506078896</v>
      </c>
      <c r="G11" s="13">
        <f t="shared" si="1"/>
        <v>0</v>
      </c>
      <c r="H11" s="14">
        <f t="shared" si="5"/>
        <v>0</v>
      </c>
      <c r="I11" s="583"/>
    </row>
    <row r="12" spans="1:9" ht="15.75" thickBot="1">
      <c r="A12" s="595" t="s">
        <v>628</v>
      </c>
      <c r="B12" s="587">
        <f>SUM('Plochy-D'!M10)</f>
        <v>640600</v>
      </c>
      <c r="C12" s="568">
        <f t="shared" si="2"/>
        <v>640600</v>
      </c>
      <c r="D12" s="569">
        <f t="shared" si="3"/>
        <v>640600</v>
      </c>
      <c r="E12" s="570">
        <f t="shared" si="4"/>
        <v>320300</v>
      </c>
      <c r="F12" s="571">
        <f t="shared" si="0"/>
        <v>1601500</v>
      </c>
      <c r="G12" s="572">
        <f t="shared" si="1"/>
        <v>0</v>
      </c>
      <c r="H12" s="573">
        <f t="shared" si="5"/>
        <v>0</v>
      </c>
      <c r="I12" s="583"/>
    </row>
    <row r="13" spans="1:9" ht="16.5" thickBot="1">
      <c r="A13" s="596" t="s">
        <v>629</v>
      </c>
      <c r="B13" s="555">
        <f>SUM(B6:B12)</f>
        <v>3899409.3802431556</v>
      </c>
      <c r="C13" s="555">
        <f aca="true" t="shared" si="6" ref="C13:H13">SUM(C6:C12)</f>
        <v>3899409.3802431556</v>
      </c>
      <c r="D13" s="555">
        <f t="shared" si="6"/>
        <v>3899409.3802431556</v>
      </c>
      <c r="E13" s="555">
        <f t="shared" si="6"/>
        <v>1949704.6901215778</v>
      </c>
      <c r="F13" s="555">
        <f t="shared" si="6"/>
        <v>9748523.450607888</v>
      </c>
      <c r="G13" s="555">
        <f t="shared" si="6"/>
        <v>0</v>
      </c>
      <c r="H13" s="555">
        <f t="shared" si="6"/>
        <v>0</v>
      </c>
      <c r="I13" s="583"/>
    </row>
    <row r="14" spans="1:9" ht="15">
      <c r="A14" s="597" t="s">
        <v>630</v>
      </c>
      <c r="B14" s="588">
        <f>SUM('Plochy-D'!M11)</f>
        <v>363230</v>
      </c>
      <c r="C14" s="562">
        <f aca="true" t="shared" si="7" ref="C14:C19">SUM(B14)</f>
        <v>363230</v>
      </c>
      <c r="D14" s="563">
        <f aca="true" t="shared" si="8" ref="D14:D19">SUM(B14)</f>
        <v>363230</v>
      </c>
      <c r="E14" s="564">
        <f aca="true" t="shared" si="9" ref="E14:E19">SUM(B14)*0.5</f>
        <v>181615</v>
      </c>
      <c r="F14" s="565">
        <f aca="true" t="shared" si="10" ref="F14:F19">SUM(C14:E14)</f>
        <v>908075</v>
      </c>
      <c r="G14" s="566">
        <f aca="true" t="shared" si="11" ref="G14:G19">SUM(I14*F14)</f>
        <v>0</v>
      </c>
      <c r="H14" s="567">
        <f aca="true" t="shared" si="12" ref="H14:H19">SUM(G14*1.21)</f>
        <v>0</v>
      </c>
      <c r="I14" s="583"/>
    </row>
    <row r="15" spans="1:9" ht="15">
      <c r="A15" s="594" t="s">
        <v>631</v>
      </c>
      <c r="B15" s="589">
        <f>SUM('Plochy-D'!M13)</f>
        <v>193341</v>
      </c>
      <c r="C15" s="9">
        <f t="shared" si="7"/>
        <v>193341</v>
      </c>
      <c r="D15" s="10">
        <f t="shared" si="8"/>
        <v>193341</v>
      </c>
      <c r="E15" s="11">
        <f t="shared" si="9"/>
        <v>96670.5</v>
      </c>
      <c r="F15" s="12">
        <f t="shared" si="10"/>
        <v>483352.5</v>
      </c>
      <c r="G15" s="13">
        <f t="shared" si="11"/>
        <v>0</v>
      </c>
      <c r="H15" s="14">
        <f t="shared" si="12"/>
        <v>0</v>
      </c>
      <c r="I15" s="583"/>
    </row>
    <row r="16" spans="1:9" ht="15">
      <c r="A16" s="594" t="s">
        <v>632</v>
      </c>
      <c r="B16" s="589">
        <f>SUM('Plochy-D'!M14)</f>
        <v>425800</v>
      </c>
      <c r="C16" s="9">
        <f t="shared" si="7"/>
        <v>425800</v>
      </c>
      <c r="D16" s="10">
        <f t="shared" si="8"/>
        <v>425800</v>
      </c>
      <c r="E16" s="11">
        <f t="shared" si="9"/>
        <v>212900</v>
      </c>
      <c r="F16" s="12">
        <f t="shared" si="10"/>
        <v>1064500</v>
      </c>
      <c r="G16" s="13">
        <f t="shared" si="11"/>
        <v>0</v>
      </c>
      <c r="H16" s="14">
        <f t="shared" si="12"/>
        <v>0</v>
      </c>
      <c r="I16" s="583"/>
    </row>
    <row r="17" spans="1:9" ht="15">
      <c r="A17" s="593" t="s">
        <v>633</v>
      </c>
      <c r="B17" s="589">
        <f>SUM('Plochy-D'!M15)</f>
        <v>777146</v>
      </c>
      <c r="C17" s="9">
        <f t="shared" si="7"/>
        <v>777146</v>
      </c>
      <c r="D17" s="10">
        <f t="shared" si="8"/>
        <v>777146</v>
      </c>
      <c r="E17" s="11">
        <f t="shared" si="9"/>
        <v>388573</v>
      </c>
      <c r="F17" s="12">
        <f t="shared" si="10"/>
        <v>1942865</v>
      </c>
      <c r="G17" s="13">
        <f t="shared" si="11"/>
        <v>0</v>
      </c>
      <c r="H17" s="14">
        <f t="shared" si="12"/>
        <v>0</v>
      </c>
      <c r="I17" s="583"/>
    </row>
    <row r="18" spans="1:9" ht="15">
      <c r="A18" s="594" t="s">
        <v>635</v>
      </c>
      <c r="B18" s="589">
        <f>SUM('Plochy-D'!M17)</f>
        <v>378300</v>
      </c>
      <c r="C18" s="9">
        <f t="shared" si="7"/>
        <v>378300</v>
      </c>
      <c r="D18" s="10">
        <f t="shared" si="8"/>
        <v>378300</v>
      </c>
      <c r="E18" s="11">
        <f t="shared" si="9"/>
        <v>189150</v>
      </c>
      <c r="F18" s="12">
        <f t="shared" si="10"/>
        <v>945750</v>
      </c>
      <c r="G18" s="13">
        <f t="shared" si="11"/>
        <v>0</v>
      </c>
      <c r="H18" s="14">
        <f t="shared" si="12"/>
        <v>0</v>
      </c>
      <c r="I18" s="583"/>
    </row>
    <row r="19" spans="1:9" ht="15.75" thickBot="1">
      <c r="A19" s="595" t="s">
        <v>636</v>
      </c>
      <c r="B19" s="590">
        <f>SUM('Plochy-D'!M18)</f>
        <v>376900</v>
      </c>
      <c r="C19" s="568">
        <f t="shared" si="7"/>
        <v>376900</v>
      </c>
      <c r="D19" s="569">
        <f t="shared" si="8"/>
        <v>376900</v>
      </c>
      <c r="E19" s="570">
        <f t="shared" si="9"/>
        <v>188450</v>
      </c>
      <c r="F19" s="571">
        <f t="shared" si="10"/>
        <v>942250</v>
      </c>
      <c r="G19" s="572">
        <f t="shared" si="11"/>
        <v>0</v>
      </c>
      <c r="H19" s="573">
        <f t="shared" si="12"/>
        <v>0</v>
      </c>
      <c r="I19" s="584"/>
    </row>
    <row r="20" spans="1:9" ht="16.5" thickBot="1">
      <c r="A20" s="598" t="s">
        <v>637</v>
      </c>
      <c r="B20" s="591">
        <f aca="true" t="shared" si="13" ref="B20:H20">SUM(B14:B19)</f>
        <v>2514717</v>
      </c>
      <c r="C20" s="575">
        <f t="shared" si="13"/>
        <v>2514717</v>
      </c>
      <c r="D20" s="576">
        <f t="shared" si="13"/>
        <v>2514717</v>
      </c>
      <c r="E20" s="577">
        <f t="shared" si="13"/>
        <v>1257358.5</v>
      </c>
      <c r="F20" s="574">
        <f t="shared" si="13"/>
        <v>6286792.5</v>
      </c>
      <c r="G20" s="578">
        <f t="shared" si="13"/>
        <v>0</v>
      </c>
      <c r="H20" s="579">
        <f t="shared" si="13"/>
        <v>0</v>
      </c>
      <c r="I20" s="15"/>
    </row>
    <row r="21" spans="1:9" ht="16.5" thickBot="1">
      <c r="A21" s="599" t="s">
        <v>638</v>
      </c>
      <c r="B21" s="491">
        <f aca="true" t="shared" si="14" ref="B21:H21">SUM(B13+B20)</f>
        <v>6414126.380243156</v>
      </c>
      <c r="C21" s="489">
        <f t="shared" si="14"/>
        <v>6414126.380243156</v>
      </c>
      <c r="D21" s="490">
        <f t="shared" si="14"/>
        <v>6414126.380243156</v>
      </c>
      <c r="E21" s="491">
        <f t="shared" si="14"/>
        <v>3207063.190121578</v>
      </c>
      <c r="F21" s="488">
        <f t="shared" si="14"/>
        <v>16035315.950607888</v>
      </c>
      <c r="G21" s="492">
        <f t="shared" si="14"/>
        <v>0</v>
      </c>
      <c r="H21" s="493">
        <f t="shared" si="14"/>
        <v>0</v>
      </c>
      <c r="I21" s="16"/>
    </row>
    <row r="22" spans="1:9" ht="15">
      <c r="A22" s="17"/>
      <c r="B22" s="18"/>
      <c r="C22" s="19"/>
      <c r="I22" s="3"/>
    </row>
    <row r="23" spans="1:9" ht="15.75">
      <c r="A23" s="20" t="s">
        <v>639</v>
      </c>
      <c r="B23" s="18"/>
      <c r="C23" s="21"/>
      <c r="D23" s="22"/>
      <c r="E23" s="22"/>
      <c r="F23" s="22"/>
      <c r="G23" s="22"/>
      <c r="H23" s="22"/>
      <c r="I23" s="23"/>
    </row>
    <row r="24" spans="1:9" ht="18">
      <c r="A24" s="24"/>
      <c r="B24" s="602" t="s">
        <v>640</v>
      </c>
      <c r="C24" s="602"/>
      <c r="D24" s="602"/>
      <c r="E24" s="602"/>
      <c r="F24" s="602"/>
      <c r="G24" s="602"/>
      <c r="H24" s="22"/>
      <c r="I24" s="23"/>
    </row>
    <row r="25" spans="1:9" ht="15.75">
      <c r="A25" s="20"/>
      <c r="B25" s="18"/>
      <c r="C25" s="19"/>
      <c r="I25" s="3"/>
    </row>
    <row r="26" spans="1:9" ht="15">
      <c r="A26" s="25" t="s">
        <v>641</v>
      </c>
      <c r="B26" s="2"/>
      <c r="C26" s="19"/>
      <c r="I26" s="3"/>
    </row>
    <row r="27" spans="1:9" ht="15">
      <c r="A27" s="26" t="s">
        <v>642</v>
      </c>
      <c r="B27" s="2"/>
      <c r="I27" s="3"/>
    </row>
  </sheetData>
  <sheetProtection/>
  <mergeCells count="1">
    <mergeCell ref="B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1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5" width="8.28125" style="27" customWidth="1"/>
    <col min="6" max="7" width="8.28125" style="187" customWidth="1"/>
    <col min="8" max="8" width="9.28125" style="111" customWidth="1"/>
    <col min="9" max="9" width="20.8515625" style="0" customWidth="1"/>
  </cols>
  <sheetData>
    <row r="2" ht="18.75" thickBot="1">
      <c r="A2" s="112" t="s">
        <v>625</v>
      </c>
    </row>
    <row r="3" spans="1:9" ht="13.5" customHeight="1" thickBo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3.5" thickBot="1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7" t="s">
        <v>675</v>
      </c>
      <c r="B5" s="241" t="s">
        <v>1063</v>
      </c>
      <c r="C5" s="122">
        <v>35.273</v>
      </c>
      <c r="D5" s="124">
        <v>61.564</v>
      </c>
      <c r="E5" s="160">
        <f aca="true" t="shared" si="0" ref="E5:E13">D5-C5</f>
        <v>26.290999999999997</v>
      </c>
      <c r="F5" s="203">
        <v>6.536</v>
      </c>
      <c r="G5" s="259">
        <f aca="true" t="shared" si="1" ref="G5:G13">E5-F5</f>
        <v>19.754999999999995</v>
      </c>
      <c r="H5" s="260">
        <v>133600</v>
      </c>
      <c r="I5" s="261"/>
    </row>
    <row r="6" spans="1:9" ht="12.75">
      <c r="A6" s="134" t="s">
        <v>679</v>
      </c>
      <c r="B6" s="135" t="s">
        <v>1064</v>
      </c>
      <c r="C6" s="136">
        <v>2.679</v>
      </c>
      <c r="D6" s="139">
        <v>13.888</v>
      </c>
      <c r="E6" s="244">
        <f t="shared" si="0"/>
        <v>11.209</v>
      </c>
      <c r="F6" s="209">
        <v>3.165</v>
      </c>
      <c r="G6" s="262">
        <f t="shared" si="1"/>
        <v>8.044</v>
      </c>
      <c r="H6" s="263">
        <v>42000</v>
      </c>
      <c r="I6" s="264"/>
    </row>
    <row r="7" spans="1:9" ht="12.75">
      <c r="A7" s="134" t="s">
        <v>679</v>
      </c>
      <c r="B7" s="135" t="s">
        <v>1065</v>
      </c>
      <c r="C7" s="136">
        <v>13.888</v>
      </c>
      <c r="D7" s="139">
        <v>23.728</v>
      </c>
      <c r="E7" s="244">
        <f t="shared" si="0"/>
        <v>9.840000000000002</v>
      </c>
      <c r="F7" s="209">
        <v>3.165</v>
      </c>
      <c r="G7" s="262">
        <f t="shared" si="1"/>
        <v>6.675000000000002</v>
      </c>
      <c r="H7" s="265">
        <v>40890</v>
      </c>
      <c r="I7" s="264"/>
    </row>
    <row r="8" spans="1:9" ht="12.75">
      <c r="A8" s="134" t="s">
        <v>1066</v>
      </c>
      <c r="B8" s="135" t="s">
        <v>1067</v>
      </c>
      <c r="C8" s="136">
        <v>0</v>
      </c>
      <c r="D8" s="139">
        <v>10.483</v>
      </c>
      <c r="E8" s="244">
        <f t="shared" si="0"/>
        <v>10.483</v>
      </c>
      <c r="F8" s="209">
        <v>1.274</v>
      </c>
      <c r="G8" s="262">
        <f t="shared" si="1"/>
        <v>9.209</v>
      </c>
      <c r="H8" s="265">
        <v>51000</v>
      </c>
      <c r="I8" s="264"/>
    </row>
    <row r="9" spans="1:9" ht="12.75">
      <c r="A9" s="134" t="s">
        <v>953</v>
      </c>
      <c r="B9" s="135" t="s">
        <v>1068</v>
      </c>
      <c r="C9" s="136">
        <v>0</v>
      </c>
      <c r="D9" s="139">
        <v>11.281</v>
      </c>
      <c r="E9" s="244">
        <f t="shared" si="0"/>
        <v>11.281</v>
      </c>
      <c r="F9" s="209">
        <v>4.336</v>
      </c>
      <c r="G9" s="262">
        <f t="shared" si="1"/>
        <v>6.945</v>
      </c>
      <c r="H9" s="263">
        <v>52000</v>
      </c>
      <c r="I9" s="264"/>
    </row>
    <row r="10" spans="1:9" ht="12.75">
      <c r="A10" s="134" t="s">
        <v>1069</v>
      </c>
      <c r="B10" s="135" t="s">
        <v>1070</v>
      </c>
      <c r="C10" s="136">
        <v>28.883</v>
      </c>
      <c r="D10" s="139">
        <v>31.282</v>
      </c>
      <c r="E10" s="244">
        <f t="shared" si="0"/>
        <v>2.399000000000001</v>
      </c>
      <c r="F10" s="209">
        <v>0.65</v>
      </c>
      <c r="G10" s="262">
        <f t="shared" si="1"/>
        <v>1.749000000000001</v>
      </c>
      <c r="H10" s="263">
        <v>19800</v>
      </c>
      <c r="I10" s="264"/>
    </row>
    <row r="11" spans="1:9" ht="12.75">
      <c r="A11" s="134" t="s">
        <v>1069</v>
      </c>
      <c r="B11" s="135" t="s">
        <v>1071</v>
      </c>
      <c r="C11" s="136">
        <v>31.282</v>
      </c>
      <c r="D11" s="139">
        <v>36.302</v>
      </c>
      <c r="E11" s="244">
        <f t="shared" si="0"/>
        <v>5.02</v>
      </c>
      <c r="F11" s="209">
        <v>0.65</v>
      </c>
      <c r="G11" s="262">
        <f t="shared" si="1"/>
        <v>4.369999999999999</v>
      </c>
      <c r="H11" s="263">
        <v>26200</v>
      </c>
      <c r="I11" s="264"/>
    </row>
    <row r="12" spans="1:9" ht="12.75">
      <c r="A12" s="134" t="s">
        <v>1072</v>
      </c>
      <c r="B12" s="135" t="s">
        <v>1073</v>
      </c>
      <c r="C12" s="136">
        <v>0</v>
      </c>
      <c r="D12" s="139">
        <v>1.017</v>
      </c>
      <c r="E12" s="244">
        <f t="shared" si="0"/>
        <v>1.017</v>
      </c>
      <c r="F12" s="209">
        <v>0.035</v>
      </c>
      <c r="G12" s="262">
        <f t="shared" si="1"/>
        <v>0.9819999999999999</v>
      </c>
      <c r="H12" s="265">
        <v>2500</v>
      </c>
      <c r="I12" s="264"/>
    </row>
    <row r="13" spans="1:9" ht="12.75">
      <c r="A13" s="143" t="s">
        <v>1072</v>
      </c>
      <c r="B13" s="144" t="s">
        <v>1074</v>
      </c>
      <c r="C13" s="145">
        <v>1.635</v>
      </c>
      <c r="D13" s="245">
        <v>2.283</v>
      </c>
      <c r="E13" s="246">
        <f t="shared" si="0"/>
        <v>0.6479999999999999</v>
      </c>
      <c r="F13" s="117">
        <v>0.035</v>
      </c>
      <c r="G13" s="266">
        <f t="shared" si="1"/>
        <v>0.6129999999999999</v>
      </c>
      <c r="H13" s="267">
        <v>2000</v>
      </c>
      <c r="I13" s="268"/>
    </row>
    <row r="14" spans="1:9" ht="12.75">
      <c r="A14" s="607" t="s">
        <v>957</v>
      </c>
      <c r="B14" s="607"/>
      <c r="C14" s="607"/>
      <c r="D14" s="607"/>
      <c r="E14" s="269">
        <f>SUM(E5:E13)</f>
        <v>78.188</v>
      </c>
      <c r="F14" s="153">
        <f>SUM(F5:F13)</f>
        <v>19.845999999999997</v>
      </c>
      <c r="G14" s="270">
        <f>SUM(G5:G13)</f>
        <v>58.34199999999999</v>
      </c>
      <c r="H14" s="154">
        <f>SUM(H5:H13)</f>
        <v>369990</v>
      </c>
      <c r="I14" s="271"/>
    </row>
    <row r="15" spans="1:9" ht="12.75">
      <c r="A15" s="249" t="s">
        <v>1075</v>
      </c>
      <c r="B15" s="272" t="s">
        <v>1076</v>
      </c>
      <c r="C15" s="158">
        <v>11.119</v>
      </c>
      <c r="D15" s="273">
        <v>11.384</v>
      </c>
      <c r="E15" s="242">
        <f aca="true" t="shared" si="2" ref="E15:E46">ABS(D15-C15)</f>
        <v>0.26500000000000057</v>
      </c>
      <c r="F15" s="274">
        <v>0</v>
      </c>
      <c r="G15" s="259">
        <f aca="true" t="shared" si="3" ref="G15:G46">E15-F15</f>
        <v>0.26500000000000057</v>
      </c>
      <c r="H15" s="275">
        <v>990</v>
      </c>
      <c r="I15" s="261"/>
    </row>
    <row r="16" spans="1:9" ht="12.75">
      <c r="A16" s="156" t="s">
        <v>1077</v>
      </c>
      <c r="B16" s="157" t="s">
        <v>1078</v>
      </c>
      <c r="C16" s="161">
        <v>0</v>
      </c>
      <c r="D16" s="276">
        <v>7.257</v>
      </c>
      <c r="E16" s="244">
        <f t="shared" si="2"/>
        <v>7.257</v>
      </c>
      <c r="F16" s="209">
        <v>2.109</v>
      </c>
      <c r="G16" s="262">
        <f t="shared" si="3"/>
        <v>5.148</v>
      </c>
      <c r="H16" s="263">
        <v>44600</v>
      </c>
      <c r="I16" s="264"/>
    </row>
    <row r="17" spans="1:9" ht="12.75">
      <c r="A17" s="156" t="s">
        <v>1079</v>
      </c>
      <c r="B17" s="157" t="s">
        <v>1080</v>
      </c>
      <c r="C17" s="161">
        <v>0</v>
      </c>
      <c r="D17" s="276">
        <v>2.281</v>
      </c>
      <c r="E17" s="244">
        <f t="shared" si="2"/>
        <v>2.281</v>
      </c>
      <c r="F17" s="209">
        <v>0.743</v>
      </c>
      <c r="G17" s="262">
        <f t="shared" si="3"/>
        <v>1.5380000000000003</v>
      </c>
      <c r="H17" s="263">
        <v>9600</v>
      </c>
      <c r="I17" s="264"/>
    </row>
    <row r="18" spans="1:9" ht="12.75">
      <c r="A18" s="156" t="s">
        <v>1081</v>
      </c>
      <c r="B18" s="157" t="s">
        <v>1082</v>
      </c>
      <c r="C18" s="161">
        <v>0</v>
      </c>
      <c r="D18" s="276">
        <v>3.335</v>
      </c>
      <c r="E18" s="244">
        <f t="shared" si="2"/>
        <v>3.335</v>
      </c>
      <c r="F18" s="209">
        <v>0.563</v>
      </c>
      <c r="G18" s="262">
        <f t="shared" si="3"/>
        <v>2.7720000000000002</v>
      </c>
      <c r="H18" s="263">
        <v>18800</v>
      </c>
      <c r="I18" s="264"/>
    </row>
    <row r="19" spans="1:9" ht="12.75">
      <c r="A19" s="156" t="s">
        <v>1083</v>
      </c>
      <c r="B19" s="157" t="s">
        <v>1084</v>
      </c>
      <c r="C19" s="161">
        <v>0</v>
      </c>
      <c r="D19" s="276">
        <v>2.209</v>
      </c>
      <c r="E19" s="244">
        <f t="shared" si="2"/>
        <v>2.209</v>
      </c>
      <c r="F19" s="209">
        <v>1.11</v>
      </c>
      <c r="G19" s="262">
        <f t="shared" si="3"/>
        <v>1.099</v>
      </c>
      <c r="H19" s="263">
        <v>8400</v>
      </c>
      <c r="I19" s="264"/>
    </row>
    <row r="20" spans="1:9" ht="12.75">
      <c r="A20" s="156" t="s">
        <v>1085</v>
      </c>
      <c r="B20" s="157" t="s">
        <v>1086</v>
      </c>
      <c r="C20" s="161">
        <v>0</v>
      </c>
      <c r="D20" s="276">
        <v>1.603</v>
      </c>
      <c r="E20" s="244">
        <f t="shared" si="2"/>
        <v>1.603</v>
      </c>
      <c r="F20" s="209">
        <v>0.735</v>
      </c>
      <c r="G20" s="262">
        <f t="shared" si="3"/>
        <v>0.868</v>
      </c>
      <c r="H20" s="263">
        <v>6000</v>
      </c>
      <c r="I20" s="264"/>
    </row>
    <row r="21" spans="1:9" ht="12.75">
      <c r="A21" s="156" t="s">
        <v>1087</v>
      </c>
      <c r="B21" s="157" t="s">
        <v>1088</v>
      </c>
      <c r="C21" s="161">
        <v>0</v>
      </c>
      <c r="D21" s="276">
        <v>1.378</v>
      </c>
      <c r="E21" s="244">
        <f t="shared" si="2"/>
        <v>1.378</v>
      </c>
      <c r="F21" s="209">
        <v>0.272</v>
      </c>
      <c r="G21" s="262">
        <f t="shared" si="3"/>
        <v>1.1059999999999999</v>
      </c>
      <c r="H21" s="263">
        <v>7500</v>
      </c>
      <c r="I21" s="264"/>
    </row>
    <row r="22" spans="1:9" ht="12.75">
      <c r="A22" s="156" t="s">
        <v>1089</v>
      </c>
      <c r="B22" s="157" t="s">
        <v>1090</v>
      </c>
      <c r="C22" s="161">
        <v>0</v>
      </c>
      <c r="D22" s="276">
        <v>3.767</v>
      </c>
      <c r="E22" s="244">
        <f t="shared" si="2"/>
        <v>3.767</v>
      </c>
      <c r="F22" s="209">
        <v>1.121</v>
      </c>
      <c r="G22" s="262">
        <f t="shared" si="3"/>
        <v>2.646</v>
      </c>
      <c r="H22" s="263">
        <v>20800</v>
      </c>
      <c r="I22" s="264"/>
    </row>
    <row r="23" spans="1:9" ht="12.75">
      <c r="A23" s="156" t="s">
        <v>1091</v>
      </c>
      <c r="B23" s="157" t="s">
        <v>1092</v>
      </c>
      <c r="C23" s="161">
        <v>0</v>
      </c>
      <c r="D23" s="276">
        <v>4.737</v>
      </c>
      <c r="E23" s="244">
        <f t="shared" si="2"/>
        <v>4.737</v>
      </c>
      <c r="F23" s="209">
        <v>1.973</v>
      </c>
      <c r="G23" s="262">
        <f t="shared" si="3"/>
        <v>2.7640000000000002</v>
      </c>
      <c r="H23" s="263">
        <v>19500</v>
      </c>
      <c r="I23" s="264"/>
    </row>
    <row r="24" spans="1:9" ht="12.75">
      <c r="A24" s="156" t="s">
        <v>1093</v>
      </c>
      <c r="B24" s="157" t="s">
        <v>1094</v>
      </c>
      <c r="C24" s="161">
        <v>0</v>
      </c>
      <c r="D24" s="276">
        <v>10.526</v>
      </c>
      <c r="E24" s="244">
        <f t="shared" si="2"/>
        <v>10.526</v>
      </c>
      <c r="F24" s="209">
        <v>1.677</v>
      </c>
      <c r="G24" s="262">
        <f t="shared" si="3"/>
        <v>8.849</v>
      </c>
      <c r="H24" s="265">
        <v>50000</v>
      </c>
      <c r="I24" s="264"/>
    </row>
    <row r="25" spans="1:9" ht="12.75">
      <c r="A25" s="156" t="s">
        <v>1095</v>
      </c>
      <c r="B25" s="157" t="s">
        <v>1096</v>
      </c>
      <c r="C25" s="161">
        <v>0</v>
      </c>
      <c r="D25" s="276">
        <v>0.548</v>
      </c>
      <c r="E25" s="244">
        <f t="shared" si="2"/>
        <v>0.548</v>
      </c>
      <c r="F25" s="209">
        <v>0.029</v>
      </c>
      <c r="G25" s="262">
        <f t="shared" si="3"/>
        <v>0.519</v>
      </c>
      <c r="H25" s="265">
        <v>2700</v>
      </c>
      <c r="I25" s="264"/>
    </row>
    <row r="26" spans="1:9" ht="12.75">
      <c r="A26" s="156" t="s">
        <v>1097</v>
      </c>
      <c r="B26" s="157" t="s">
        <v>1098</v>
      </c>
      <c r="C26" s="161">
        <v>0</v>
      </c>
      <c r="D26" s="276">
        <v>7.457</v>
      </c>
      <c r="E26" s="244">
        <f t="shared" si="2"/>
        <v>7.457</v>
      </c>
      <c r="F26" s="209">
        <v>2.442</v>
      </c>
      <c r="G26" s="262">
        <f t="shared" si="3"/>
        <v>5.015</v>
      </c>
      <c r="H26" s="265">
        <v>23400</v>
      </c>
      <c r="I26" s="264"/>
    </row>
    <row r="27" spans="1:9" ht="12.75">
      <c r="A27" s="156" t="s">
        <v>1099</v>
      </c>
      <c r="B27" s="157" t="s">
        <v>1100</v>
      </c>
      <c r="C27" s="161">
        <v>1.574</v>
      </c>
      <c r="D27" s="276">
        <v>2.312</v>
      </c>
      <c r="E27" s="244">
        <f t="shared" si="2"/>
        <v>0.7379999999999998</v>
      </c>
      <c r="F27" s="209">
        <v>0</v>
      </c>
      <c r="G27" s="262">
        <f t="shared" si="3"/>
        <v>0.7379999999999998</v>
      </c>
      <c r="H27" s="265">
        <v>3500</v>
      </c>
      <c r="I27" s="264"/>
    </row>
    <row r="28" spans="1:9" ht="12.75">
      <c r="A28" s="156" t="s">
        <v>1101</v>
      </c>
      <c r="B28" s="157" t="s">
        <v>1102</v>
      </c>
      <c r="C28" s="161">
        <v>0</v>
      </c>
      <c r="D28" s="276">
        <v>0.85</v>
      </c>
      <c r="E28" s="244">
        <f t="shared" si="2"/>
        <v>0.85</v>
      </c>
      <c r="F28" s="209">
        <v>0.664</v>
      </c>
      <c r="G28" s="262">
        <f t="shared" si="3"/>
        <v>0.18599999999999994</v>
      </c>
      <c r="H28" s="265">
        <v>2600</v>
      </c>
      <c r="I28" s="264"/>
    </row>
    <row r="29" spans="1:9" ht="12.75">
      <c r="A29" s="156" t="s">
        <v>1103</v>
      </c>
      <c r="B29" s="157" t="s">
        <v>1104</v>
      </c>
      <c r="C29" s="161">
        <v>0</v>
      </c>
      <c r="D29" s="276">
        <v>0.507</v>
      </c>
      <c r="E29" s="244">
        <f t="shared" si="2"/>
        <v>0.507</v>
      </c>
      <c r="F29" s="209">
        <v>0.269</v>
      </c>
      <c r="G29" s="262">
        <f t="shared" si="3"/>
        <v>0.238</v>
      </c>
      <c r="H29" s="265">
        <v>1400</v>
      </c>
      <c r="I29" s="264"/>
    </row>
    <row r="30" spans="1:9" ht="12.75">
      <c r="A30" s="156" t="s">
        <v>1105</v>
      </c>
      <c r="B30" s="157" t="s">
        <v>1106</v>
      </c>
      <c r="C30" s="161">
        <v>0</v>
      </c>
      <c r="D30" s="276">
        <v>9.584</v>
      </c>
      <c r="E30" s="244">
        <f t="shared" si="2"/>
        <v>9.584</v>
      </c>
      <c r="F30" s="209">
        <v>3.651</v>
      </c>
      <c r="G30" s="262">
        <f t="shared" si="3"/>
        <v>5.933</v>
      </c>
      <c r="H30" s="263">
        <v>42400</v>
      </c>
      <c r="I30" s="264"/>
    </row>
    <row r="31" spans="1:9" ht="12.75">
      <c r="A31" s="156" t="s">
        <v>1107</v>
      </c>
      <c r="B31" s="157" t="s">
        <v>1108</v>
      </c>
      <c r="C31" s="161">
        <v>0</v>
      </c>
      <c r="D31" s="276">
        <v>0.479</v>
      </c>
      <c r="E31" s="244">
        <f t="shared" si="2"/>
        <v>0.479</v>
      </c>
      <c r="F31" s="209">
        <v>0.479</v>
      </c>
      <c r="G31" s="262">
        <f t="shared" si="3"/>
        <v>0</v>
      </c>
      <c r="H31" s="263">
        <v>0</v>
      </c>
      <c r="I31" s="264"/>
    </row>
    <row r="32" spans="1:9" ht="12.75">
      <c r="A32" s="156" t="s">
        <v>1109</v>
      </c>
      <c r="B32" s="157" t="s">
        <v>1110</v>
      </c>
      <c r="C32" s="161">
        <v>0</v>
      </c>
      <c r="D32" s="276">
        <v>7.593</v>
      </c>
      <c r="E32" s="244">
        <f t="shared" si="2"/>
        <v>7.593</v>
      </c>
      <c r="F32" s="209">
        <v>2.303</v>
      </c>
      <c r="G32" s="262">
        <f t="shared" si="3"/>
        <v>5.29</v>
      </c>
      <c r="H32" s="265">
        <v>25400</v>
      </c>
      <c r="I32" s="264"/>
    </row>
    <row r="33" spans="1:9" ht="12.75">
      <c r="A33" s="156" t="s">
        <v>1111</v>
      </c>
      <c r="B33" s="157" t="s">
        <v>1112</v>
      </c>
      <c r="C33" s="161">
        <v>0</v>
      </c>
      <c r="D33" s="276">
        <v>4.815</v>
      </c>
      <c r="E33" s="244">
        <f t="shared" si="2"/>
        <v>4.815</v>
      </c>
      <c r="F33" s="209">
        <v>0.917</v>
      </c>
      <c r="G33" s="262">
        <f t="shared" si="3"/>
        <v>3.8980000000000006</v>
      </c>
      <c r="H33" s="265">
        <v>13500</v>
      </c>
      <c r="I33" s="264"/>
    </row>
    <row r="34" spans="1:9" ht="12.75">
      <c r="A34" s="156" t="s">
        <v>1113</v>
      </c>
      <c r="B34" s="157" t="s">
        <v>1114</v>
      </c>
      <c r="C34" s="161">
        <v>0</v>
      </c>
      <c r="D34" s="276">
        <v>0.763</v>
      </c>
      <c r="E34" s="244">
        <f t="shared" si="2"/>
        <v>0.763</v>
      </c>
      <c r="F34" s="209">
        <v>0.763</v>
      </c>
      <c r="G34" s="262">
        <f t="shared" si="3"/>
        <v>0</v>
      </c>
      <c r="H34" s="263">
        <v>0</v>
      </c>
      <c r="I34" s="264"/>
    </row>
    <row r="35" spans="1:9" ht="12.75">
      <c r="A35" s="156" t="s">
        <v>1115</v>
      </c>
      <c r="B35" s="157" t="s">
        <v>1116</v>
      </c>
      <c r="C35" s="161">
        <v>0</v>
      </c>
      <c r="D35" s="276">
        <v>0.543</v>
      </c>
      <c r="E35" s="244">
        <f t="shared" si="2"/>
        <v>0.543</v>
      </c>
      <c r="F35" s="209">
        <v>0.202</v>
      </c>
      <c r="G35" s="262">
        <f t="shared" si="3"/>
        <v>0.341</v>
      </c>
      <c r="H35" s="263">
        <v>2400</v>
      </c>
      <c r="I35" s="264"/>
    </row>
    <row r="36" spans="1:9" ht="12.75">
      <c r="A36" s="156" t="s">
        <v>1117</v>
      </c>
      <c r="B36" s="157" t="s">
        <v>1118</v>
      </c>
      <c r="C36" s="161">
        <v>0</v>
      </c>
      <c r="D36" s="276">
        <v>2.81</v>
      </c>
      <c r="E36" s="244">
        <f t="shared" si="2"/>
        <v>2.81</v>
      </c>
      <c r="F36" s="209">
        <v>1.348</v>
      </c>
      <c r="G36" s="262">
        <f t="shared" si="3"/>
        <v>1.462</v>
      </c>
      <c r="H36" s="263">
        <v>7000</v>
      </c>
      <c r="I36" s="264"/>
    </row>
    <row r="37" spans="1:9" ht="12.75">
      <c r="A37" s="156" t="s">
        <v>1119</v>
      </c>
      <c r="B37" s="157" t="s">
        <v>1120</v>
      </c>
      <c r="C37" s="161">
        <v>0</v>
      </c>
      <c r="D37" s="276">
        <v>1.414</v>
      </c>
      <c r="E37" s="244">
        <f t="shared" si="2"/>
        <v>1.414</v>
      </c>
      <c r="F37" s="209">
        <v>1.045</v>
      </c>
      <c r="G37" s="262">
        <f t="shared" si="3"/>
        <v>0.369</v>
      </c>
      <c r="H37" s="263">
        <v>2900</v>
      </c>
      <c r="I37" s="264"/>
    </row>
    <row r="38" spans="1:9" ht="12.75">
      <c r="A38" s="156" t="s">
        <v>1121</v>
      </c>
      <c r="B38" s="157" t="s">
        <v>1122</v>
      </c>
      <c r="C38" s="161">
        <v>0</v>
      </c>
      <c r="D38" s="276">
        <v>2.844</v>
      </c>
      <c r="E38" s="244">
        <f t="shared" si="2"/>
        <v>2.844</v>
      </c>
      <c r="F38" s="209">
        <v>0.644</v>
      </c>
      <c r="G38" s="262">
        <f t="shared" si="3"/>
        <v>2.1999999999999997</v>
      </c>
      <c r="H38" s="263">
        <v>6000</v>
      </c>
      <c r="I38" s="264"/>
    </row>
    <row r="39" spans="1:9" ht="12.75">
      <c r="A39" s="156" t="s">
        <v>1123</v>
      </c>
      <c r="B39" s="157" t="s">
        <v>1124</v>
      </c>
      <c r="C39" s="161">
        <v>0</v>
      </c>
      <c r="D39" s="276">
        <v>2.134</v>
      </c>
      <c r="E39" s="244">
        <f t="shared" si="2"/>
        <v>2.134</v>
      </c>
      <c r="F39" s="209">
        <v>0.451</v>
      </c>
      <c r="G39" s="262">
        <f t="shared" si="3"/>
        <v>1.6829999999999998</v>
      </c>
      <c r="H39" s="263">
        <v>8000</v>
      </c>
      <c r="I39" s="264"/>
    </row>
    <row r="40" spans="1:9" ht="12.75">
      <c r="A40" s="156" t="s">
        <v>1125</v>
      </c>
      <c r="B40" s="157" t="s">
        <v>1126</v>
      </c>
      <c r="C40" s="161">
        <v>0</v>
      </c>
      <c r="D40" s="276">
        <v>2.343</v>
      </c>
      <c r="E40" s="244">
        <f t="shared" si="2"/>
        <v>2.343</v>
      </c>
      <c r="F40" s="209">
        <v>0.488</v>
      </c>
      <c r="G40" s="262">
        <f t="shared" si="3"/>
        <v>1.855</v>
      </c>
      <c r="H40" s="263">
        <v>12200</v>
      </c>
      <c r="I40" s="264"/>
    </row>
    <row r="41" spans="1:9" ht="12.75">
      <c r="A41" s="156" t="s">
        <v>1127</v>
      </c>
      <c r="B41" s="157" t="s">
        <v>1128</v>
      </c>
      <c r="C41" s="161">
        <v>0</v>
      </c>
      <c r="D41" s="276">
        <v>3.033</v>
      </c>
      <c r="E41" s="244">
        <f t="shared" si="2"/>
        <v>3.033</v>
      </c>
      <c r="F41" s="209">
        <v>0.452</v>
      </c>
      <c r="G41" s="262">
        <f t="shared" si="3"/>
        <v>2.581</v>
      </c>
      <c r="H41" s="265">
        <v>11800</v>
      </c>
      <c r="I41" s="264"/>
    </row>
    <row r="42" spans="1:9" ht="12.75">
      <c r="A42" s="156" t="s">
        <v>1129</v>
      </c>
      <c r="B42" s="157" t="s">
        <v>1130</v>
      </c>
      <c r="C42" s="161">
        <v>0</v>
      </c>
      <c r="D42" s="276">
        <v>1.341</v>
      </c>
      <c r="E42" s="244">
        <f t="shared" si="2"/>
        <v>1.341</v>
      </c>
      <c r="F42" s="209">
        <v>0.469</v>
      </c>
      <c r="G42" s="262">
        <f t="shared" si="3"/>
        <v>0.872</v>
      </c>
      <c r="H42" s="265">
        <v>5500</v>
      </c>
      <c r="I42" s="264"/>
    </row>
    <row r="43" spans="1:9" ht="12.75">
      <c r="A43" s="156" t="s">
        <v>1131</v>
      </c>
      <c r="B43" s="157" t="s">
        <v>1132</v>
      </c>
      <c r="C43" s="161">
        <v>0</v>
      </c>
      <c r="D43" s="276">
        <v>2.129</v>
      </c>
      <c r="E43" s="244">
        <f t="shared" si="2"/>
        <v>2.129</v>
      </c>
      <c r="F43" s="209">
        <v>0.152</v>
      </c>
      <c r="G43" s="262">
        <f t="shared" si="3"/>
        <v>1.977</v>
      </c>
      <c r="H43" s="265">
        <v>9200</v>
      </c>
      <c r="I43" s="264"/>
    </row>
    <row r="44" spans="1:9" ht="12.75">
      <c r="A44" s="156" t="s">
        <v>1133</v>
      </c>
      <c r="B44" s="157" t="s">
        <v>1134</v>
      </c>
      <c r="C44" s="161">
        <v>0</v>
      </c>
      <c r="D44" s="276">
        <v>2.713</v>
      </c>
      <c r="E44" s="244">
        <f t="shared" si="2"/>
        <v>2.713</v>
      </c>
      <c r="F44" s="209">
        <v>0.65</v>
      </c>
      <c r="G44" s="262">
        <f t="shared" si="3"/>
        <v>2.063</v>
      </c>
      <c r="H44" s="263">
        <v>10300</v>
      </c>
      <c r="I44" s="264"/>
    </row>
    <row r="45" spans="1:9" ht="12.75">
      <c r="A45" s="156" t="s">
        <v>1135</v>
      </c>
      <c r="B45" s="157" t="s">
        <v>1136</v>
      </c>
      <c r="C45" s="161">
        <v>0</v>
      </c>
      <c r="D45" s="276">
        <v>0.56</v>
      </c>
      <c r="E45" s="244">
        <f t="shared" si="2"/>
        <v>0.56</v>
      </c>
      <c r="F45" s="209">
        <v>0</v>
      </c>
      <c r="G45" s="262">
        <f t="shared" si="3"/>
        <v>0.56</v>
      </c>
      <c r="H45" s="263">
        <v>4500</v>
      </c>
      <c r="I45" s="264"/>
    </row>
    <row r="46" spans="1:9" ht="12.75">
      <c r="A46" s="156" t="s">
        <v>1137</v>
      </c>
      <c r="B46" s="157" t="s">
        <v>1138</v>
      </c>
      <c r="C46" s="161">
        <v>0</v>
      </c>
      <c r="D46" s="276">
        <v>2.026</v>
      </c>
      <c r="E46" s="244">
        <f t="shared" si="2"/>
        <v>2.026</v>
      </c>
      <c r="F46" s="209">
        <v>0.57</v>
      </c>
      <c r="G46" s="262">
        <f t="shared" si="3"/>
        <v>1.456</v>
      </c>
      <c r="H46" s="265">
        <v>5300</v>
      </c>
      <c r="I46" s="264"/>
    </row>
    <row r="47" spans="1:9" ht="12.75">
      <c r="A47" s="156" t="s">
        <v>1139</v>
      </c>
      <c r="B47" s="157" t="s">
        <v>1140</v>
      </c>
      <c r="C47" s="161">
        <v>11.55</v>
      </c>
      <c r="D47" s="276">
        <v>19.007</v>
      </c>
      <c r="E47" s="244">
        <f aca="true" t="shared" si="4" ref="E47:E72">ABS(D47-C47)</f>
        <v>7.457000000000001</v>
      </c>
      <c r="F47" s="209">
        <v>2.605</v>
      </c>
      <c r="G47" s="262">
        <f aca="true" t="shared" si="5" ref="G47:G72">E47-F47</f>
        <v>4.852</v>
      </c>
      <c r="H47" s="263">
        <v>36950</v>
      </c>
      <c r="I47" s="264"/>
    </row>
    <row r="48" spans="1:9" ht="12.75">
      <c r="A48" s="156" t="s">
        <v>1141</v>
      </c>
      <c r="B48" s="157" t="s">
        <v>1142</v>
      </c>
      <c r="C48" s="161">
        <v>0</v>
      </c>
      <c r="D48" s="276">
        <v>1.067</v>
      </c>
      <c r="E48" s="244">
        <f t="shared" si="4"/>
        <v>1.067</v>
      </c>
      <c r="F48" s="209">
        <v>1.053</v>
      </c>
      <c r="G48" s="262">
        <f t="shared" si="5"/>
        <v>0.014000000000000012</v>
      </c>
      <c r="H48" s="263">
        <v>0</v>
      </c>
      <c r="I48" s="264"/>
    </row>
    <row r="49" spans="1:9" ht="12.75">
      <c r="A49" s="156" t="s">
        <v>1143</v>
      </c>
      <c r="B49" s="157" t="s">
        <v>1144</v>
      </c>
      <c r="C49" s="161">
        <v>0</v>
      </c>
      <c r="D49" s="276">
        <v>1.329</v>
      </c>
      <c r="E49" s="244">
        <f t="shared" si="4"/>
        <v>1.329</v>
      </c>
      <c r="F49" s="209">
        <v>0</v>
      </c>
      <c r="G49" s="262">
        <f t="shared" si="5"/>
        <v>1.329</v>
      </c>
      <c r="H49" s="265">
        <v>6300</v>
      </c>
      <c r="I49" s="264"/>
    </row>
    <row r="50" spans="1:9" ht="12.75">
      <c r="A50" s="156" t="s">
        <v>1145</v>
      </c>
      <c r="B50" s="157" t="s">
        <v>1146</v>
      </c>
      <c r="C50" s="161">
        <v>0</v>
      </c>
      <c r="D50" s="276">
        <v>1</v>
      </c>
      <c r="E50" s="244">
        <f t="shared" si="4"/>
        <v>1</v>
      </c>
      <c r="F50" s="209">
        <v>0.191</v>
      </c>
      <c r="G50" s="262">
        <f t="shared" si="5"/>
        <v>0.8089999999999999</v>
      </c>
      <c r="H50" s="265">
        <v>4000</v>
      </c>
      <c r="I50" s="264"/>
    </row>
    <row r="51" spans="1:9" ht="12.75">
      <c r="A51" s="156" t="s">
        <v>1147</v>
      </c>
      <c r="B51" s="157" t="s">
        <v>1148</v>
      </c>
      <c r="C51" s="161">
        <v>0</v>
      </c>
      <c r="D51" s="276">
        <v>3.015</v>
      </c>
      <c r="E51" s="244">
        <f t="shared" si="4"/>
        <v>3.015</v>
      </c>
      <c r="F51" s="209">
        <v>0.467</v>
      </c>
      <c r="G51" s="262">
        <f t="shared" si="5"/>
        <v>2.548</v>
      </c>
      <c r="H51" s="265">
        <v>9500</v>
      </c>
      <c r="I51" s="264"/>
    </row>
    <row r="52" spans="1:9" ht="12.75">
      <c r="A52" s="156" t="s">
        <v>1149</v>
      </c>
      <c r="B52" s="157" t="s">
        <v>1150</v>
      </c>
      <c r="C52" s="161">
        <v>0</v>
      </c>
      <c r="D52" s="276">
        <v>0.333</v>
      </c>
      <c r="E52" s="244">
        <f t="shared" si="4"/>
        <v>0.333</v>
      </c>
      <c r="F52" s="209">
        <v>0.333</v>
      </c>
      <c r="G52" s="262">
        <f t="shared" si="5"/>
        <v>0</v>
      </c>
      <c r="H52" s="277">
        <v>0</v>
      </c>
      <c r="I52" s="264"/>
    </row>
    <row r="53" spans="1:9" ht="12.75">
      <c r="A53" s="156" t="s">
        <v>746</v>
      </c>
      <c r="B53" s="157" t="s">
        <v>1151</v>
      </c>
      <c r="C53" s="161">
        <v>3.308</v>
      </c>
      <c r="D53" s="276">
        <v>12.53</v>
      </c>
      <c r="E53" s="244">
        <f t="shared" si="4"/>
        <v>9.222</v>
      </c>
      <c r="F53" s="209">
        <v>2.446</v>
      </c>
      <c r="G53" s="262">
        <f t="shared" si="5"/>
        <v>6.776</v>
      </c>
      <c r="H53" s="265">
        <v>28000</v>
      </c>
      <c r="I53" s="264"/>
    </row>
    <row r="54" spans="1:9" ht="12.75">
      <c r="A54" s="156" t="s">
        <v>1152</v>
      </c>
      <c r="B54" s="157" t="s">
        <v>1153</v>
      </c>
      <c r="C54" s="161">
        <v>0</v>
      </c>
      <c r="D54" s="276">
        <v>1.883</v>
      </c>
      <c r="E54" s="244">
        <f t="shared" si="4"/>
        <v>1.883</v>
      </c>
      <c r="F54" s="209">
        <v>0.41</v>
      </c>
      <c r="G54" s="262">
        <f t="shared" si="5"/>
        <v>1.473</v>
      </c>
      <c r="H54" s="265">
        <v>6600</v>
      </c>
      <c r="I54" s="264"/>
    </row>
    <row r="55" spans="1:9" ht="12.75">
      <c r="A55" s="156" t="s">
        <v>1154</v>
      </c>
      <c r="B55" s="157" t="s">
        <v>1155</v>
      </c>
      <c r="C55" s="161">
        <v>0</v>
      </c>
      <c r="D55" s="276">
        <v>3.421</v>
      </c>
      <c r="E55" s="244">
        <f t="shared" si="4"/>
        <v>3.421</v>
      </c>
      <c r="F55" s="209">
        <v>0.584</v>
      </c>
      <c r="G55" s="262">
        <f t="shared" si="5"/>
        <v>2.8369999999999997</v>
      </c>
      <c r="H55" s="265">
        <v>12300</v>
      </c>
      <c r="I55" s="264"/>
    </row>
    <row r="56" spans="1:9" ht="12.75">
      <c r="A56" s="156" t="s">
        <v>1156</v>
      </c>
      <c r="B56" s="157" t="s">
        <v>1157</v>
      </c>
      <c r="C56" s="161">
        <v>0</v>
      </c>
      <c r="D56" s="276">
        <v>0.981</v>
      </c>
      <c r="E56" s="244">
        <f t="shared" si="4"/>
        <v>0.981</v>
      </c>
      <c r="F56" s="209">
        <v>0.063</v>
      </c>
      <c r="G56" s="262">
        <f t="shared" si="5"/>
        <v>0.9179999999999999</v>
      </c>
      <c r="H56" s="265">
        <v>3600</v>
      </c>
      <c r="I56" s="264"/>
    </row>
    <row r="57" spans="1:9" ht="12.75">
      <c r="A57" s="156" t="s">
        <v>776</v>
      </c>
      <c r="B57" s="157" t="s">
        <v>1158</v>
      </c>
      <c r="C57" s="161">
        <v>5.89</v>
      </c>
      <c r="D57" s="276">
        <v>8.934</v>
      </c>
      <c r="E57" s="244">
        <f t="shared" si="4"/>
        <v>3.0439999999999996</v>
      </c>
      <c r="F57" s="209">
        <v>0.683</v>
      </c>
      <c r="G57" s="262">
        <f t="shared" si="5"/>
        <v>2.3609999999999998</v>
      </c>
      <c r="H57" s="265">
        <v>8000</v>
      </c>
      <c r="I57" s="264"/>
    </row>
    <row r="58" spans="1:9" ht="12.75">
      <c r="A58" s="156" t="s">
        <v>1159</v>
      </c>
      <c r="B58" s="157" t="s">
        <v>1160</v>
      </c>
      <c r="C58" s="161">
        <v>0</v>
      </c>
      <c r="D58" s="276">
        <v>1.745</v>
      </c>
      <c r="E58" s="244">
        <f t="shared" si="4"/>
        <v>1.745</v>
      </c>
      <c r="F58" s="209">
        <v>0.83</v>
      </c>
      <c r="G58" s="262">
        <f t="shared" si="5"/>
        <v>0.9150000000000001</v>
      </c>
      <c r="H58" s="265">
        <v>6900</v>
      </c>
      <c r="I58" s="264"/>
    </row>
    <row r="59" spans="1:9" ht="12.75">
      <c r="A59" s="156" t="s">
        <v>1161</v>
      </c>
      <c r="B59" s="157" t="s">
        <v>1162</v>
      </c>
      <c r="C59" s="161">
        <v>0</v>
      </c>
      <c r="D59" s="276">
        <v>4.69</v>
      </c>
      <c r="E59" s="244">
        <f t="shared" si="4"/>
        <v>4.69</v>
      </c>
      <c r="F59" s="209">
        <v>0.109</v>
      </c>
      <c r="G59" s="262">
        <f t="shared" si="5"/>
        <v>4.581</v>
      </c>
      <c r="H59" s="263">
        <v>32700</v>
      </c>
      <c r="I59" s="264"/>
    </row>
    <row r="60" spans="1:9" ht="12.75">
      <c r="A60" s="156" t="s">
        <v>1163</v>
      </c>
      <c r="B60" s="157" t="s">
        <v>1164</v>
      </c>
      <c r="C60" s="161">
        <v>0</v>
      </c>
      <c r="D60" s="276">
        <v>2.301</v>
      </c>
      <c r="E60" s="244">
        <f t="shared" si="4"/>
        <v>2.301</v>
      </c>
      <c r="F60" s="209">
        <v>0.594</v>
      </c>
      <c r="G60" s="262">
        <f t="shared" si="5"/>
        <v>1.7070000000000003</v>
      </c>
      <c r="H60" s="265">
        <v>7500</v>
      </c>
      <c r="I60" s="264"/>
    </row>
    <row r="61" spans="1:9" ht="12.75">
      <c r="A61" s="156" t="s">
        <v>1165</v>
      </c>
      <c r="B61" s="157" t="s">
        <v>1166</v>
      </c>
      <c r="C61" s="161">
        <v>0</v>
      </c>
      <c r="D61" s="276">
        <v>0.203</v>
      </c>
      <c r="E61" s="244">
        <f t="shared" si="4"/>
        <v>0.203</v>
      </c>
      <c r="F61" s="209">
        <v>0</v>
      </c>
      <c r="G61" s="262">
        <f t="shared" si="5"/>
        <v>0.203</v>
      </c>
      <c r="H61" s="265">
        <v>800</v>
      </c>
      <c r="I61" s="264"/>
    </row>
    <row r="62" spans="1:9" ht="12.75">
      <c r="A62" s="156" t="s">
        <v>1167</v>
      </c>
      <c r="B62" s="157" t="s">
        <v>1168</v>
      </c>
      <c r="C62" s="161">
        <v>0</v>
      </c>
      <c r="D62" s="276">
        <v>0.499</v>
      </c>
      <c r="E62" s="244">
        <f t="shared" si="4"/>
        <v>0.499</v>
      </c>
      <c r="F62" s="209">
        <v>0.485</v>
      </c>
      <c r="G62" s="262">
        <f t="shared" si="5"/>
        <v>0.014000000000000012</v>
      </c>
      <c r="H62" s="265">
        <v>800</v>
      </c>
      <c r="I62" s="264"/>
    </row>
    <row r="63" spans="1:9" ht="12.75">
      <c r="A63" s="156" t="s">
        <v>1169</v>
      </c>
      <c r="B63" s="157" t="s">
        <v>1170</v>
      </c>
      <c r="C63" s="161">
        <v>0</v>
      </c>
      <c r="D63" s="276">
        <v>3.734</v>
      </c>
      <c r="E63" s="244">
        <f t="shared" si="4"/>
        <v>3.734</v>
      </c>
      <c r="F63" s="209">
        <v>1.09</v>
      </c>
      <c r="G63" s="262">
        <f t="shared" si="5"/>
        <v>2.644</v>
      </c>
      <c r="H63" s="265">
        <v>16400</v>
      </c>
      <c r="I63" s="264"/>
    </row>
    <row r="64" spans="1:9" ht="12.75">
      <c r="A64" s="156" t="s">
        <v>1171</v>
      </c>
      <c r="B64" s="157" t="s">
        <v>1172</v>
      </c>
      <c r="C64" s="161">
        <v>0</v>
      </c>
      <c r="D64" s="276">
        <v>1.521</v>
      </c>
      <c r="E64" s="244">
        <f t="shared" si="4"/>
        <v>1.521</v>
      </c>
      <c r="F64" s="209">
        <v>0</v>
      </c>
      <c r="G64" s="262">
        <f t="shared" si="5"/>
        <v>1.521</v>
      </c>
      <c r="H64" s="265">
        <v>8000</v>
      </c>
      <c r="I64" s="264"/>
    </row>
    <row r="65" spans="1:9" ht="12.75">
      <c r="A65" s="156" t="s">
        <v>1173</v>
      </c>
      <c r="B65" s="157" t="s">
        <v>1174</v>
      </c>
      <c r="C65" s="161">
        <v>4.96</v>
      </c>
      <c r="D65" s="276">
        <v>6.365</v>
      </c>
      <c r="E65" s="244">
        <f t="shared" si="4"/>
        <v>1.4050000000000002</v>
      </c>
      <c r="F65" s="209">
        <v>0</v>
      </c>
      <c r="G65" s="262">
        <f t="shared" si="5"/>
        <v>1.4050000000000002</v>
      </c>
      <c r="H65" s="265">
        <v>8800</v>
      </c>
      <c r="I65" s="264"/>
    </row>
    <row r="66" spans="1:9" ht="12.75">
      <c r="A66" s="156" t="s">
        <v>1175</v>
      </c>
      <c r="B66" s="157" t="s">
        <v>1176</v>
      </c>
      <c r="C66" s="161">
        <v>0</v>
      </c>
      <c r="D66" s="276">
        <v>0.603</v>
      </c>
      <c r="E66" s="244">
        <f t="shared" si="4"/>
        <v>0.603</v>
      </c>
      <c r="F66" s="209">
        <v>0</v>
      </c>
      <c r="G66" s="262">
        <f t="shared" si="5"/>
        <v>0.603</v>
      </c>
      <c r="H66" s="278">
        <v>1200</v>
      </c>
      <c r="I66" s="264"/>
    </row>
    <row r="67" spans="1:9" ht="12.75">
      <c r="A67" s="156" t="s">
        <v>1177</v>
      </c>
      <c r="B67" s="157" t="s">
        <v>1178</v>
      </c>
      <c r="C67" s="161">
        <v>7.31</v>
      </c>
      <c r="D67" s="276">
        <v>8.427</v>
      </c>
      <c r="E67" s="244">
        <f t="shared" si="4"/>
        <v>1.117</v>
      </c>
      <c r="F67" s="209">
        <v>0.808</v>
      </c>
      <c r="G67" s="279">
        <f t="shared" si="5"/>
        <v>0.30899999999999994</v>
      </c>
      <c r="H67" s="278">
        <v>2600</v>
      </c>
      <c r="I67" s="264"/>
    </row>
    <row r="68" spans="1:9" ht="12.75">
      <c r="A68" s="156" t="s">
        <v>1179</v>
      </c>
      <c r="B68" s="157" t="s">
        <v>1180</v>
      </c>
      <c r="C68" s="161">
        <v>3.805</v>
      </c>
      <c r="D68" s="276">
        <v>8.061</v>
      </c>
      <c r="E68" s="244">
        <f t="shared" si="4"/>
        <v>4.256</v>
      </c>
      <c r="F68" s="209">
        <v>0.816</v>
      </c>
      <c r="G68" s="279">
        <f t="shared" si="5"/>
        <v>3.4400000000000004</v>
      </c>
      <c r="H68" s="278">
        <v>22000</v>
      </c>
      <c r="I68" s="264"/>
    </row>
    <row r="69" spans="1:9" ht="12.75">
      <c r="A69" s="156" t="s">
        <v>1181</v>
      </c>
      <c r="B69" s="157" t="s">
        <v>1182</v>
      </c>
      <c r="C69" s="161">
        <v>0</v>
      </c>
      <c r="D69" s="276">
        <v>3.054</v>
      </c>
      <c r="E69" s="244">
        <f t="shared" si="4"/>
        <v>3.054</v>
      </c>
      <c r="F69" s="209">
        <v>0.409</v>
      </c>
      <c r="G69" s="279">
        <f t="shared" si="5"/>
        <v>2.645</v>
      </c>
      <c r="H69" s="278">
        <v>15800</v>
      </c>
      <c r="I69" s="264"/>
    </row>
    <row r="70" spans="1:9" ht="12.75">
      <c r="A70" s="156" t="s">
        <v>1183</v>
      </c>
      <c r="B70" s="157" t="s">
        <v>1184</v>
      </c>
      <c r="C70" s="161">
        <v>0</v>
      </c>
      <c r="D70" s="276">
        <v>5.96</v>
      </c>
      <c r="E70" s="244">
        <f t="shared" si="4"/>
        <v>5.96</v>
      </c>
      <c r="F70" s="209">
        <v>1.047</v>
      </c>
      <c r="G70" s="279">
        <f t="shared" si="5"/>
        <v>4.913</v>
      </c>
      <c r="H70" s="278">
        <v>23800</v>
      </c>
      <c r="I70" s="264"/>
    </row>
    <row r="71" spans="1:9" ht="12.75">
      <c r="A71" s="156" t="s">
        <v>1185</v>
      </c>
      <c r="B71" s="157" t="s">
        <v>1186</v>
      </c>
      <c r="C71" s="161">
        <v>0</v>
      </c>
      <c r="D71" s="276">
        <v>2.632</v>
      </c>
      <c r="E71" s="244">
        <f t="shared" si="4"/>
        <v>2.632</v>
      </c>
      <c r="F71" s="209">
        <v>1.443</v>
      </c>
      <c r="G71" s="279">
        <f t="shared" si="5"/>
        <v>1.189</v>
      </c>
      <c r="H71" s="278">
        <v>10200</v>
      </c>
      <c r="I71" s="264"/>
    </row>
    <row r="72" spans="1:9" ht="12.75">
      <c r="A72" s="169" t="s">
        <v>1187</v>
      </c>
      <c r="B72" s="170" t="s">
        <v>1188</v>
      </c>
      <c r="C72" s="280">
        <v>9.228</v>
      </c>
      <c r="D72" s="281">
        <v>7.634</v>
      </c>
      <c r="E72" s="246">
        <f t="shared" si="4"/>
        <v>1.5939999999999994</v>
      </c>
      <c r="F72" s="282">
        <v>0.248</v>
      </c>
      <c r="G72" s="283">
        <f t="shared" si="5"/>
        <v>1.3459999999999994</v>
      </c>
      <c r="H72" s="284">
        <v>9800</v>
      </c>
      <c r="I72" s="285"/>
    </row>
    <row r="73" spans="1:9" ht="12.75">
      <c r="A73" s="608" t="s">
        <v>828</v>
      </c>
      <c r="B73" s="608"/>
      <c r="C73" s="608"/>
      <c r="D73" s="608"/>
      <c r="E73" s="286">
        <f>SUM(E15:E72)</f>
        <v>162.64799999999997</v>
      </c>
      <c r="F73" s="153">
        <f>SUM(F15:F72)</f>
        <v>45.005</v>
      </c>
      <c r="G73" s="287">
        <f>SUM(G15:G72)</f>
        <v>117.643</v>
      </c>
      <c r="H73" s="288">
        <f>SUM(H15:H72)</f>
        <v>668740</v>
      </c>
      <c r="I73" s="271"/>
    </row>
    <row r="74" spans="1:8" ht="12.75">
      <c r="A74" s="179"/>
      <c r="B74" s="179"/>
      <c r="C74" s="180"/>
      <c r="D74" s="180"/>
      <c r="H74" s="289"/>
    </row>
    <row r="75" spans="1:8" ht="12.75" customHeight="1">
      <c r="A75" s="178" t="s">
        <v>829</v>
      </c>
      <c r="B75" s="179"/>
      <c r="C75" s="180"/>
      <c r="D75" s="180"/>
      <c r="E75" s="290">
        <f>SUM(E14+E73)</f>
        <v>240.83599999999996</v>
      </c>
      <c r="F75" s="290">
        <f>SUM(F14+F73)</f>
        <v>64.851</v>
      </c>
      <c r="G75" s="290">
        <f>SUM(G14+G73)</f>
        <v>175.98499999999999</v>
      </c>
      <c r="H75" s="291">
        <f>SUM(H14+H73)</f>
        <v>1038730</v>
      </c>
    </row>
    <row r="76" spans="1:4" ht="12.75" customHeight="1">
      <c r="A76" s="179"/>
      <c r="B76" s="179"/>
      <c r="C76" s="180"/>
      <c r="D76" s="180"/>
    </row>
    <row r="77" spans="1:8" ht="12.75" customHeight="1">
      <c r="A77" s="183" t="s">
        <v>830</v>
      </c>
      <c r="B77" s="184"/>
      <c r="C77" s="180"/>
      <c r="D77" s="180"/>
      <c r="H77" s="185">
        <f>SUM(H7:H8,H12:H13,H15,H24:H29,H32:H33,H41:H43,H46,H49:H51,H53:H58,H60:H65)</f>
        <v>379180</v>
      </c>
    </row>
    <row r="78" spans="1:4" ht="12.75" customHeight="1">
      <c r="A78" s="178"/>
      <c r="B78" s="179"/>
      <c r="C78" s="180"/>
      <c r="D78" s="180"/>
    </row>
    <row r="79" spans="1:4" ht="12.75" customHeight="1">
      <c r="A79" s="186" t="s">
        <v>663</v>
      </c>
      <c r="B79" s="179"/>
      <c r="C79" s="180"/>
      <c r="D79" s="180"/>
    </row>
    <row r="80" spans="1:4" ht="12.75" customHeight="1">
      <c r="A80" s="179"/>
      <c r="B80" s="179"/>
      <c r="C80" s="180"/>
      <c r="D80" s="180"/>
    </row>
    <row r="81" spans="1:4" ht="12.75">
      <c r="A81" s="179"/>
      <c r="B81" s="179"/>
      <c r="C81" s="180"/>
      <c r="D81" s="180"/>
    </row>
    <row r="82" spans="1:4" ht="12.75">
      <c r="A82" s="179"/>
      <c r="B82" s="179"/>
      <c r="C82" s="180"/>
      <c r="D82" s="180"/>
    </row>
    <row r="83" spans="1:4" ht="12.75">
      <c r="A83" s="179"/>
      <c r="B83" s="179"/>
      <c r="C83" s="180"/>
      <c r="D83" s="180"/>
    </row>
    <row r="84" spans="1:4" ht="12.75">
      <c r="A84" s="179"/>
      <c r="B84" s="179"/>
      <c r="C84" s="180"/>
      <c r="D84" s="180"/>
    </row>
    <row r="85" spans="1:4" ht="12.75">
      <c r="A85" s="179"/>
      <c r="B85" s="179"/>
      <c r="C85" s="180"/>
      <c r="D85" s="180"/>
    </row>
    <row r="86" spans="1:4" ht="12.75">
      <c r="A86" s="179"/>
      <c r="B86" s="179"/>
      <c r="C86" s="180"/>
      <c r="D86" s="180"/>
    </row>
    <row r="87" spans="1:4" ht="12.75">
      <c r="A87" s="179"/>
      <c r="B87" s="179"/>
      <c r="C87" s="180"/>
      <c r="D87" s="180"/>
    </row>
    <row r="88" spans="1:4" ht="12.75">
      <c r="A88" s="179"/>
      <c r="B88" s="179"/>
      <c r="C88" s="180"/>
      <c r="D88" s="180"/>
    </row>
    <row r="89" spans="1:4" ht="12.75">
      <c r="A89" s="179"/>
      <c r="B89" s="179"/>
      <c r="C89" s="180"/>
      <c r="D89" s="180"/>
    </row>
    <row r="90" spans="1:4" ht="12.75">
      <c r="A90" s="179"/>
      <c r="B90" s="179"/>
      <c r="C90" s="180"/>
      <c r="D90" s="180"/>
    </row>
    <row r="91" spans="1:4" ht="12.75">
      <c r="A91" s="179"/>
      <c r="B91" s="179"/>
      <c r="C91" s="180"/>
      <c r="D91" s="180"/>
    </row>
    <row r="92" spans="1:4" ht="12.75">
      <c r="A92" s="179"/>
      <c r="B92" s="179"/>
      <c r="C92" s="180"/>
      <c r="D92" s="180"/>
    </row>
    <row r="93" spans="1:4" ht="12.75">
      <c r="A93" s="179"/>
      <c r="B93" s="179"/>
      <c r="C93" s="180"/>
      <c r="D93" s="180"/>
    </row>
    <row r="94" spans="1:4" ht="12.75">
      <c r="A94" s="179"/>
      <c r="B94" s="179"/>
      <c r="C94" s="180"/>
      <c r="D94" s="180"/>
    </row>
    <row r="95" spans="1:4" ht="12.75">
      <c r="A95" s="179"/>
      <c r="B95" s="179"/>
      <c r="C95" s="180"/>
      <c r="D95" s="180"/>
    </row>
    <row r="96" spans="1:4" ht="12.75">
      <c r="A96" s="179"/>
      <c r="B96" s="179"/>
      <c r="C96" s="180"/>
      <c r="D96" s="180"/>
    </row>
    <row r="97" spans="1:4" ht="12.75">
      <c r="A97" s="179"/>
      <c r="B97" s="179"/>
      <c r="C97" s="180"/>
      <c r="D97" s="180"/>
    </row>
    <row r="98" spans="1:4" ht="12.75">
      <c r="A98" s="179"/>
      <c r="B98" s="179"/>
      <c r="C98" s="180"/>
      <c r="D98" s="180"/>
    </row>
    <row r="99" spans="1:4" ht="12.75">
      <c r="A99" s="179"/>
      <c r="B99" s="179"/>
      <c r="C99" s="180"/>
      <c r="D99" s="180"/>
    </row>
    <row r="100" spans="1:4" ht="12.75">
      <c r="A100" s="179"/>
      <c r="B100" s="179"/>
      <c r="C100" s="180"/>
      <c r="D100" s="180"/>
    </row>
    <row r="101" spans="1:4" ht="12.75">
      <c r="A101" s="179"/>
      <c r="B101" s="179"/>
      <c r="C101" s="180"/>
      <c r="D101" s="180"/>
    </row>
    <row r="102" spans="1:4" ht="12.75">
      <c r="A102" s="179"/>
      <c r="B102" s="179"/>
      <c r="C102" s="180"/>
      <c r="D102" s="180"/>
    </row>
    <row r="103" spans="1:4" ht="12.75">
      <c r="A103" s="179"/>
      <c r="B103" s="179"/>
      <c r="C103" s="180"/>
      <c r="D103" s="180"/>
    </row>
    <row r="104" spans="1:4" ht="12.75">
      <c r="A104" s="179"/>
      <c r="B104" s="179"/>
      <c r="C104" s="180"/>
      <c r="D104" s="180"/>
    </row>
    <row r="105" spans="1:4" ht="12.75">
      <c r="A105" s="179"/>
      <c r="B105" s="179"/>
      <c r="C105" s="180"/>
      <c r="D105" s="180"/>
    </row>
    <row r="106" spans="1:4" ht="12.75">
      <c r="A106" s="179"/>
      <c r="B106" s="179"/>
      <c r="C106" s="180"/>
      <c r="D106" s="180"/>
    </row>
    <row r="107" spans="1:4" ht="12.75">
      <c r="A107" s="179"/>
      <c r="B107" s="179"/>
      <c r="C107" s="180"/>
      <c r="D107" s="180"/>
    </row>
    <row r="108" spans="1:4" ht="12.75">
      <c r="A108" s="179"/>
      <c r="B108" s="179"/>
      <c r="C108" s="180"/>
      <c r="D108" s="180"/>
    </row>
    <row r="109" spans="1:4" ht="12.75">
      <c r="A109" s="179"/>
      <c r="B109" s="179"/>
      <c r="C109" s="180"/>
      <c r="D109" s="180"/>
    </row>
    <row r="110" spans="1:4" ht="12.75">
      <c r="A110" s="179"/>
      <c r="B110" s="179"/>
      <c r="C110" s="180"/>
      <c r="D110" s="180"/>
    </row>
    <row r="111" spans="1:4" ht="12.75">
      <c r="A111" s="179"/>
      <c r="B111" s="179"/>
      <c r="C111" s="180"/>
      <c r="D111" s="180"/>
    </row>
    <row r="112" spans="1:4" ht="12.75">
      <c r="A112" s="179"/>
      <c r="B112" s="179"/>
      <c r="C112" s="180"/>
      <c r="D112" s="180"/>
    </row>
    <row r="113" spans="1:4" ht="12.75">
      <c r="A113" s="179"/>
      <c r="B113" s="179"/>
      <c r="C113" s="180"/>
      <c r="D113" s="180"/>
    </row>
    <row r="114" spans="1:4" ht="12.75">
      <c r="A114" s="179"/>
      <c r="B114" s="179"/>
      <c r="C114" s="180"/>
      <c r="D114" s="180"/>
    </row>
    <row r="115" spans="1:4" ht="12.75">
      <c r="A115" s="179"/>
      <c r="B115" s="179"/>
      <c r="C115" s="180"/>
      <c r="D115" s="180"/>
    </row>
    <row r="116" spans="1:4" ht="12.75">
      <c r="A116" s="179"/>
      <c r="B116" s="179"/>
      <c r="C116" s="180"/>
      <c r="D116" s="180"/>
    </row>
    <row r="117" spans="1:4" ht="12.75">
      <c r="A117" s="179"/>
      <c r="B117" s="179"/>
      <c r="C117" s="180"/>
      <c r="D117" s="180"/>
    </row>
    <row r="118" spans="1:4" ht="12.75">
      <c r="A118" s="179"/>
      <c r="B118" s="179"/>
      <c r="C118" s="180"/>
      <c r="D118" s="180"/>
    </row>
    <row r="119" spans="1:4" ht="12.75">
      <c r="A119" s="179"/>
      <c r="B119" s="179"/>
      <c r="C119" s="180"/>
      <c r="D119" s="180"/>
    </row>
    <row r="120" spans="1:4" ht="12.75">
      <c r="A120" s="179"/>
      <c r="B120" s="179"/>
      <c r="C120" s="180"/>
      <c r="D120" s="180"/>
    </row>
    <row r="121" spans="1:4" ht="12.75">
      <c r="A121" s="179"/>
      <c r="B121" s="179"/>
      <c r="C121" s="180"/>
      <c r="D121" s="180"/>
    </row>
  </sheetData>
  <sheetProtection/>
  <mergeCells count="8">
    <mergeCell ref="H3:H4"/>
    <mergeCell ref="I3:I4"/>
    <mergeCell ref="A14:D14"/>
    <mergeCell ref="A73:D7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5" width="8.28125" style="27" customWidth="1"/>
    <col min="6" max="7" width="8.28125" style="187" customWidth="1"/>
    <col min="8" max="8" width="9.28125" style="111" customWidth="1"/>
    <col min="9" max="9" width="20.8515625" style="0" customWidth="1"/>
  </cols>
  <sheetData>
    <row r="2" ht="18.75" thickBot="1">
      <c r="A2" s="112" t="s">
        <v>625</v>
      </c>
    </row>
    <row r="3" spans="1:9" ht="13.5" customHeight="1" thickBo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3.5" thickBot="1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34" t="s">
        <v>679</v>
      </c>
      <c r="B5" s="135" t="s">
        <v>1065</v>
      </c>
      <c r="C5" s="136">
        <v>13.888</v>
      </c>
      <c r="D5" s="139">
        <v>23.728</v>
      </c>
      <c r="E5" s="244">
        <f>D5-C5</f>
        <v>9.840000000000002</v>
      </c>
      <c r="F5" s="209">
        <v>3.165</v>
      </c>
      <c r="G5" s="262">
        <f>E5-F5</f>
        <v>6.675000000000002</v>
      </c>
      <c r="H5" s="292">
        <v>40890</v>
      </c>
      <c r="I5" s="264"/>
    </row>
    <row r="6" spans="1:9" ht="12.75">
      <c r="A6" s="134" t="s">
        <v>1066</v>
      </c>
      <c r="B6" s="135" t="s">
        <v>1067</v>
      </c>
      <c r="C6" s="136">
        <v>0</v>
      </c>
      <c r="D6" s="139">
        <v>10.483</v>
      </c>
      <c r="E6" s="244">
        <f>D6-C6</f>
        <v>10.483</v>
      </c>
      <c r="F6" s="209">
        <v>1.274</v>
      </c>
      <c r="G6" s="262">
        <f>E6-F6</f>
        <v>9.209</v>
      </c>
      <c r="H6" s="292">
        <v>51000</v>
      </c>
      <c r="I6" s="264"/>
    </row>
    <row r="7" spans="1:9" ht="12.75">
      <c r="A7" s="134" t="s">
        <v>1072</v>
      </c>
      <c r="B7" s="135" t="s">
        <v>1073</v>
      </c>
      <c r="C7" s="136">
        <v>0</v>
      </c>
      <c r="D7" s="139">
        <v>1.017</v>
      </c>
      <c r="E7" s="244">
        <f>D7-C7</f>
        <v>1.017</v>
      </c>
      <c r="F7" s="209">
        <v>0.035</v>
      </c>
      <c r="G7" s="262">
        <f>E7-F7</f>
        <v>0.9819999999999999</v>
      </c>
      <c r="H7" s="292">
        <v>2500</v>
      </c>
      <c r="I7" s="264"/>
    </row>
    <row r="8" spans="1:9" ht="12.75">
      <c r="A8" s="143" t="s">
        <v>1072</v>
      </c>
      <c r="B8" s="144" t="s">
        <v>1074</v>
      </c>
      <c r="C8" s="145">
        <v>1.635</v>
      </c>
      <c r="D8" s="245">
        <v>2.283</v>
      </c>
      <c r="E8" s="246">
        <f>D8-C8</f>
        <v>0.6479999999999999</v>
      </c>
      <c r="F8" s="117">
        <v>0.035</v>
      </c>
      <c r="G8" s="266">
        <f>E8-F8</f>
        <v>0.6129999999999999</v>
      </c>
      <c r="H8" s="293">
        <v>2000</v>
      </c>
      <c r="I8" s="268"/>
    </row>
    <row r="9" spans="1:9" ht="12.75">
      <c r="A9" s="607" t="s">
        <v>957</v>
      </c>
      <c r="B9" s="607"/>
      <c r="C9" s="607"/>
      <c r="D9" s="607"/>
      <c r="E9" s="269">
        <f>SUM(E5:E8)</f>
        <v>21.988</v>
      </c>
      <c r="F9" s="153">
        <f>SUM(F5:F8)</f>
        <v>4.509</v>
      </c>
      <c r="G9" s="270">
        <f>SUM(G5:G8)</f>
        <v>17.479</v>
      </c>
      <c r="H9" s="154">
        <f>SUM(H5:H8)</f>
        <v>96390</v>
      </c>
      <c r="I9" s="271"/>
    </row>
    <row r="10" spans="1:9" ht="12.75">
      <c r="A10" s="249" t="s">
        <v>1075</v>
      </c>
      <c r="B10" s="272" t="s">
        <v>1076</v>
      </c>
      <c r="C10" s="158">
        <v>11.119</v>
      </c>
      <c r="D10" s="273">
        <v>11.384</v>
      </c>
      <c r="E10" s="242">
        <f aca="true" t="shared" si="0" ref="E10:E22">ABS(D10-C10)</f>
        <v>0.26500000000000057</v>
      </c>
      <c r="F10" s="274">
        <v>0</v>
      </c>
      <c r="G10" s="259">
        <f aca="true" t="shared" si="1" ref="G10:G22">E10-F10</f>
        <v>0.26500000000000057</v>
      </c>
      <c r="H10" s="294">
        <v>990</v>
      </c>
      <c r="I10" s="261"/>
    </row>
    <row r="11" spans="1:9" ht="12.75">
      <c r="A11" s="156" t="s">
        <v>1093</v>
      </c>
      <c r="B11" s="157" t="s">
        <v>1094</v>
      </c>
      <c r="C11" s="161">
        <v>0</v>
      </c>
      <c r="D11" s="276">
        <v>10.526</v>
      </c>
      <c r="E11" s="244">
        <f t="shared" si="0"/>
        <v>10.526</v>
      </c>
      <c r="F11" s="209">
        <v>1.677</v>
      </c>
      <c r="G11" s="262">
        <f t="shared" si="1"/>
        <v>8.849</v>
      </c>
      <c r="H11" s="292">
        <v>50000</v>
      </c>
      <c r="I11" s="264"/>
    </row>
    <row r="12" spans="1:9" ht="12.75">
      <c r="A12" s="156" t="s">
        <v>1095</v>
      </c>
      <c r="B12" s="157" t="s">
        <v>1096</v>
      </c>
      <c r="C12" s="161">
        <v>0</v>
      </c>
      <c r="D12" s="276">
        <v>0.548</v>
      </c>
      <c r="E12" s="244">
        <f t="shared" si="0"/>
        <v>0.548</v>
      </c>
      <c r="F12" s="209">
        <v>0.029</v>
      </c>
      <c r="G12" s="262">
        <f t="shared" si="1"/>
        <v>0.519</v>
      </c>
      <c r="H12" s="292">
        <v>2700</v>
      </c>
      <c r="I12" s="264"/>
    </row>
    <row r="13" spans="1:9" ht="12.75">
      <c r="A13" s="156" t="s">
        <v>1097</v>
      </c>
      <c r="B13" s="157" t="s">
        <v>1098</v>
      </c>
      <c r="C13" s="161">
        <v>0</v>
      </c>
      <c r="D13" s="276">
        <v>7.457</v>
      </c>
      <c r="E13" s="244">
        <f t="shared" si="0"/>
        <v>7.457</v>
      </c>
      <c r="F13" s="209">
        <v>2.442</v>
      </c>
      <c r="G13" s="262">
        <f t="shared" si="1"/>
        <v>5.015</v>
      </c>
      <c r="H13" s="292">
        <v>23400</v>
      </c>
      <c r="I13" s="264"/>
    </row>
    <row r="14" spans="1:9" ht="12.75">
      <c r="A14" s="156" t="s">
        <v>1099</v>
      </c>
      <c r="B14" s="157" t="s">
        <v>1100</v>
      </c>
      <c r="C14" s="161">
        <v>1.574</v>
      </c>
      <c r="D14" s="276">
        <v>2.312</v>
      </c>
      <c r="E14" s="244">
        <f t="shared" si="0"/>
        <v>0.7379999999999998</v>
      </c>
      <c r="F14" s="209">
        <v>0</v>
      </c>
      <c r="G14" s="262">
        <f t="shared" si="1"/>
        <v>0.7379999999999998</v>
      </c>
      <c r="H14" s="292">
        <v>3500</v>
      </c>
      <c r="I14" s="264"/>
    </row>
    <row r="15" spans="1:9" ht="12.75">
      <c r="A15" s="156" t="s">
        <v>1101</v>
      </c>
      <c r="B15" s="157" t="s">
        <v>1102</v>
      </c>
      <c r="C15" s="161">
        <v>0</v>
      </c>
      <c r="D15" s="276">
        <v>0.85</v>
      </c>
      <c r="E15" s="244">
        <f t="shared" si="0"/>
        <v>0.85</v>
      </c>
      <c r="F15" s="209">
        <v>0.664</v>
      </c>
      <c r="G15" s="262">
        <f t="shared" si="1"/>
        <v>0.18599999999999994</v>
      </c>
      <c r="H15" s="292">
        <v>2600</v>
      </c>
      <c r="I15" s="264"/>
    </row>
    <row r="16" spans="1:9" ht="12.75">
      <c r="A16" s="156" t="s">
        <v>1103</v>
      </c>
      <c r="B16" s="157" t="s">
        <v>1104</v>
      </c>
      <c r="C16" s="161">
        <v>0</v>
      </c>
      <c r="D16" s="276">
        <v>0.507</v>
      </c>
      <c r="E16" s="244">
        <f t="shared" si="0"/>
        <v>0.507</v>
      </c>
      <c r="F16" s="209">
        <v>0.269</v>
      </c>
      <c r="G16" s="262">
        <f t="shared" si="1"/>
        <v>0.238</v>
      </c>
      <c r="H16" s="292">
        <v>1400</v>
      </c>
      <c r="I16" s="264"/>
    </row>
    <row r="17" spans="1:9" ht="12.75">
      <c r="A17" s="156" t="s">
        <v>1109</v>
      </c>
      <c r="B17" s="157" t="s">
        <v>1110</v>
      </c>
      <c r="C17" s="161">
        <v>0</v>
      </c>
      <c r="D17" s="276">
        <v>7.593</v>
      </c>
      <c r="E17" s="244">
        <f t="shared" si="0"/>
        <v>7.593</v>
      </c>
      <c r="F17" s="209">
        <v>2.303</v>
      </c>
      <c r="G17" s="262">
        <f t="shared" si="1"/>
        <v>5.29</v>
      </c>
      <c r="H17" s="292">
        <v>25400</v>
      </c>
      <c r="I17" s="264"/>
    </row>
    <row r="18" spans="1:9" ht="12.75">
      <c r="A18" s="156" t="s">
        <v>1111</v>
      </c>
      <c r="B18" s="157" t="s">
        <v>1112</v>
      </c>
      <c r="C18" s="161">
        <v>0</v>
      </c>
      <c r="D18" s="276">
        <v>4.815</v>
      </c>
      <c r="E18" s="244">
        <f t="shared" si="0"/>
        <v>4.815</v>
      </c>
      <c r="F18" s="209">
        <v>0.917</v>
      </c>
      <c r="G18" s="262">
        <f t="shared" si="1"/>
        <v>3.8980000000000006</v>
      </c>
      <c r="H18" s="292">
        <v>13500</v>
      </c>
      <c r="I18" s="264"/>
    </row>
    <row r="19" spans="1:9" ht="12.75">
      <c r="A19" s="156" t="s">
        <v>1127</v>
      </c>
      <c r="B19" s="157" t="s">
        <v>1128</v>
      </c>
      <c r="C19" s="161">
        <v>0</v>
      </c>
      <c r="D19" s="276">
        <v>3.033</v>
      </c>
      <c r="E19" s="244">
        <f t="shared" si="0"/>
        <v>3.033</v>
      </c>
      <c r="F19" s="209">
        <v>0.452</v>
      </c>
      <c r="G19" s="262">
        <f t="shared" si="1"/>
        <v>2.581</v>
      </c>
      <c r="H19" s="292">
        <v>11800</v>
      </c>
      <c r="I19" s="264"/>
    </row>
    <row r="20" spans="1:9" ht="12.75">
      <c r="A20" s="156" t="s">
        <v>1129</v>
      </c>
      <c r="B20" s="157" t="s">
        <v>1130</v>
      </c>
      <c r="C20" s="161">
        <v>0</v>
      </c>
      <c r="D20" s="276">
        <v>1.341</v>
      </c>
      <c r="E20" s="244">
        <f t="shared" si="0"/>
        <v>1.341</v>
      </c>
      <c r="F20" s="209">
        <v>0.469</v>
      </c>
      <c r="G20" s="262">
        <f t="shared" si="1"/>
        <v>0.872</v>
      </c>
      <c r="H20" s="292">
        <v>5500</v>
      </c>
      <c r="I20" s="264"/>
    </row>
    <row r="21" spans="1:9" ht="12.75">
      <c r="A21" s="156" t="s">
        <v>1131</v>
      </c>
      <c r="B21" s="157" t="s">
        <v>1132</v>
      </c>
      <c r="C21" s="161">
        <v>0</v>
      </c>
      <c r="D21" s="276">
        <v>2.129</v>
      </c>
      <c r="E21" s="244">
        <f t="shared" si="0"/>
        <v>2.129</v>
      </c>
      <c r="F21" s="209">
        <v>0.152</v>
      </c>
      <c r="G21" s="262">
        <f t="shared" si="1"/>
        <v>1.977</v>
      </c>
      <c r="H21" s="292">
        <v>9200</v>
      </c>
      <c r="I21" s="264"/>
    </row>
    <row r="22" spans="1:9" ht="12.75">
      <c r="A22" s="156" t="s">
        <v>1137</v>
      </c>
      <c r="B22" s="157" t="s">
        <v>1138</v>
      </c>
      <c r="C22" s="161">
        <v>0</v>
      </c>
      <c r="D22" s="276">
        <v>2.026</v>
      </c>
      <c r="E22" s="244">
        <f t="shared" si="0"/>
        <v>2.026</v>
      </c>
      <c r="F22" s="209">
        <v>0.57</v>
      </c>
      <c r="G22" s="262">
        <f t="shared" si="1"/>
        <v>1.456</v>
      </c>
      <c r="H22" s="292">
        <v>5300</v>
      </c>
      <c r="I22" s="264"/>
    </row>
    <row r="23" spans="1:9" ht="12.75">
      <c r="A23" s="156" t="s">
        <v>1143</v>
      </c>
      <c r="B23" s="157" t="s">
        <v>1144</v>
      </c>
      <c r="C23" s="161">
        <v>0</v>
      </c>
      <c r="D23" s="276">
        <v>1.329</v>
      </c>
      <c r="E23" s="244">
        <f aca="true" t="shared" si="2" ref="E23:E37">ABS(D23-C23)</f>
        <v>1.329</v>
      </c>
      <c r="F23" s="209">
        <v>0</v>
      </c>
      <c r="G23" s="262">
        <f aca="true" t="shared" si="3" ref="G23:G37">E23-F23</f>
        <v>1.329</v>
      </c>
      <c r="H23" s="292">
        <v>6300</v>
      </c>
      <c r="I23" s="264"/>
    </row>
    <row r="24" spans="1:9" ht="12.75">
      <c r="A24" s="156" t="s">
        <v>1145</v>
      </c>
      <c r="B24" s="157" t="s">
        <v>1146</v>
      </c>
      <c r="C24" s="161">
        <v>0</v>
      </c>
      <c r="D24" s="276">
        <v>1</v>
      </c>
      <c r="E24" s="244">
        <f t="shared" si="2"/>
        <v>1</v>
      </c>
      <c r="F24" s="209">
        <v>0.191</v>
      </c>
      <c r="G24" s="262">
        <f t="shared" si="3"/>
        <v>0.8089999999999999</v>
      </c>
      <c r="H24" s="292">
        <v>4000</v>
      </c>
      <c r="I24" s="264"/>
    </row>
    <row r="25" spans="1:9" ht="12.75">
      <c r="A25" s="156" t="s">
        <v>1147</v>
      </c>
      <c r="B25" s="157" t="s">
        <v>1148</v>
      </c>
      <c r="C25" s="161">
        <v>0</v>
      </c>
      <c r="D25" s="276">
        <v>3.015</v>
      </c>
      <c r="E25" s="244">
        <f t="shared" si="2"/>
        <v>3.015</v>
      </c>
      <c r="F25" s="209">
        <v>0.467</v>
      </c>
      <c r="G25" s="262">
        <f t="shared" si="3"/>
        <v>2.548</v>
      </c>
      <c r="H25" s="292">
        <v>9500</v>
      </c>
      <c r="I25" s="264"/>
    </row>
    <row r="26" spans="1:9" ht="12.75">
      <c r="A26" s="156" t="s">
        <v>746</v>
      </c>
      <c r="B26" s="157" t="s">
        <v>1151</v>
      </c>
      <c r="C26" s="161">
        <v>3.308</v>
      </c>
      <c r="D26" s="276">
        <v>12.53</v>
      </c>
      <c r="E26" s="244">
        <f t="shared" si="2"/>
        <v>9.222</v>
      </c>
      <c r="F26" s="209">
        <v>2.446</v>
      </c>
      <c r="G26" s="262">
        <f t="shared" si="3"/>
        <v>6.776</v>
      </c>
      <c r="H26" s="292">
        <v>28000</v>
      </c>
      <c r="I26" s="264"/>
    </row>
    <row r="27" spans="1:9" ht="12.75">
      <c r="A27" s="156" t="s">
        <v>1152</v>
      </c>
      <c r="B27" s="157" t="s">
        <v>1153</v>
      </c>
      <c r="C27" s="161">
        <v>0</v>
      </c>
      <c r="D27" s="276">
        <v>1.883</v>
      </c>
      <c r="E27" s="244">
        <f t="shared" si="2"/>
        <v>1.883</v>
      </c>
      <c r="F27" s="209">
        <v>0.41</v>
      </c>
      <c r="G27" s="262">
        <f t="shared" si="3"/>
        <v>1.473</v>
      </c>
      <c r="H27" s="292">
        <v>6600</v>
      </c>
      <c r="I27" s="264"/>
    </row>
    <row r="28" spans="1:9" ht="12.75">
      <c r="A28" s="156" t="s">
        <v>1154</v>
      </c>
      <c r="B28" s="157" t="s">
        <v>1155</v>
      </c>
      <c r="C28" s="161">
        <v>0</v>
      </c>
      <c r="D28" s="276">
        <v>3.421</v>
      </c>
      <c r="E28" s="244">
        <f t="shared" si="2"/>
        <v>3.421</v>
      </c>
      <c r="F28" s="209">
        <v>0.584</v>
      </c>
      <c r="G28" s="262">
        <f t="shared" si="3"/>
        <v>2.8369999999999997</v>
      </c>
      <c r="H28" s="292">
        <v>12300</v>
      </c>
      <c r="I28" s="264"/>
    </row>
    <row r="29" spans="1:9" ht="12.75">
      <c r="A29" s="156" t="s">
        <v>1156</v>
      </c>
      <c r="B29" s="157" t="s">
        <v>1157</v>
      </c>
      <c r="C29" s="161">
        <v>0</v>
      </c>
      <c r="D29" s="276">
        <v>0.981</v>
      </c>
      <c r="E29" s="244">
        <f t="shared" si="2"/>
        <v>0.981</v>
      </c>
      <c r="F29" s="209">
        <v>0.063</v>
      </c>
      <c r="G29" s="262">
        <f t="shared" si="3"/>
        <v>0.9179999999999999</v>
      </c>
      <c r="H29" s="292">
        <v>3600</v>
      </c>
      <c r="I29" s="264"/>
    </row>
    <row r="30" spans="1:9" ht="12.75">
      <c r="A30" s="156" t="s">
        <v>776</v>
      </c>
      <c r="B30" s="157" t="s">
        <v>1158</v>
      </c>
      <c r="C30" s="161">
        <v>5.89</v>
      </c>
      <c r="D30" s="276">
        <v>8.934</v>
      </c>
      <c r="E30" s="244">
        <f t="shared" si="2"/>
        <v>3.0439999999999996</v>
      </c>
      <c r="F30" s="209">
        <v>0.683</v>
      </c>
      <c r="G30" s="262">
        <f t="shared" si="3"/>
        <v>2.3609999999999998</v>
      </c>
      <c r="H30" s="292">
        <v>8000</v>
      </c>
      <c r="I30" s="264"/>
    </row>
    <row r="31" spans="1:9" ht="12.75">
      <c r="A31" s="156" t="s">
        <v>1159</v>
      </c>
      <c r="B31" s="157" t="s">
        <v>1160</v>
      </c>
      <c r="C31" s="161">
        <v>0</v>
      </c>
      <c r="D31" s="276">
        <v>1.745</v>
      </c>
      <c r="E31" s="244">
        <f t="shared" si="2"/>
        <v>1.745</v>
      </c>
      <c r="F31" s="209">
        <v>0.83</v>
      </c>
      <c r="G31" s="262">
        <f t="shared" si="3"/>
        <v>0.9150000000000001</v>
      </c>
      <c r="H31" s="292">
        <v>6900</v>
      </c>
      <c r="I31" s="264"/>
    </row>
    <row r="32" spans="1:9" ht="12.75">
      <c r="A32" s="156" t="s">
        <v>1163</v>
      </c>
      <c r="B32" s="157" t="s">
        <v>1164</v>
      </c>
      <c r="C32" s="161">
        <v>0</v>
      </c>
      <c r="D32" s="276">
        <v>2.301</v>
      </c>
      <c r="E32" s="244">
        <f t="shared" si="2"/>
        <v>2.301</v>
      </c>
      <c r="F32" s="209">
        <v>0.594</v>
      </c>
      <c r="G32" s="262">
        <f t="shared" si="3"/>
        <v>1.7070000000000003</v>
      </c>
      <c r="H32" s="292">
        <v>7500</v>
      </c>
      <c r="I32" s="264"/>
    </row>
    <row r="33" spans="1:9" ht="12.75">
      <c r="A33" s="156" t="s">
        <v>1165</v>
      </c>
      <c r="B33" s="157" t="s">
        <v>1166</v>
      </c>
      <c r="C33" s="161">
        <v>0</v>
      </c>
      <c r="D33" s="276">
        <v>0.203</v>
      </c>
      <c r="E33" s="244">
        <f t="shared" si="2"/>
        <v>0.203</v>
      </c>
      <c r="F33" s="209">
        <v>0</v>
      </c>
      <c r="G33" s="262">
        <f t="shared" si="3"/>
        <v>0.203</v>
      </c>
      <c r="H33" s="292">
        <v>800</v>
      </c>
      <c r="I33" s="264"/>
    </row>
    <row r="34" spans="1:9" ht="12.75">
      <c r="A34" s="156" t="s">
        <v>1167</v>
      </c>
      <c r="B34" s="157" t="s">
        <v>1168</v>
      </c>
      <c r="C34" s="161">
        <v>0</v>
      </c>
      <c r="D34" s="276">
        <v>0.499</v>
      </c>
      <c r="E34" s="244">
        <f t="shared" si="2"/>
        <v>0.499</v>
      </c>
      <c r="F34" s="209">
        <v>0.485</v>
      </c>
      <c r="G34" s="262">
        <f t="shared" si="3"/>
        <v>0.014000000000000012</v>
      </c>
      <c r="H34" s="292">
        <v>800</v>
      </c>
      <c r="I34" s="264"/>
    </row>
    <row r="35" spans="1:9" ht="12.75">
      <c r="A35" s="156" t="s">
        <v>1169</v>
      </c>
      <c r="B35" s="157" t="s">
        <v>1170</v>
      </c>
      <c r="C35" s="161">
        <v>0</v>
      </c>
      <c r="D35" s="276">
        <v>3.734</v>
      </c>
      <c r="E35" s="244">
        <f t="shared" si="2"/>
        <v>3.734</v>
      </c>
      <c r="F35" s="209">
        <v>1.09</v>
      </c>
      <c r="G35" s="262">
        <f t="shared" si="3"/>
        <v>2.644</v>
      </c>
      <c r="H35" s="292">
        <v>16400</v>
      </c>
      <c r="I35" s="264"/>
    </row>
    <row r="36" spans="1:9" ht="12.75">
      <c r="A36" s="156" t="s">
        <v>1171</v>
      </c>
      <c r="B36" s="157" t="s">
        <v>1172</v>
      </c>
      <c r="C36" s="161">
        <v>0</v>
      </c>
      <c r="D36" s="276">
        <v>1.521</v>
      </c>
      <c r="E36" s="244">
        <f t="shared" si="2"/>
        <v>1.521</v>
      </c>
      <c r="F36" s="209">
        <v>0</v>
      </c>
      <c r="G36" s="262">
        <f t="shared" si="3"/>
        <v>1.521</v>
      </c>
      <c r="H36" s="292">
        <v>8000</v>
      </c>
      <c r="I36" s="264"/>
    </row>
    <row r="37" spans="1:9" ht="12.75">
      <c r="A37" s="156" t="s">
        <v>1173</v>
      </c>
      <c r="B37" s="157" t="s">
        <v>1174</v>
      </c>
      <c r="C37" s="161">
        <v>4.96</v>
      </c>
      <c r="D37" s="276">
        <v>6.365</v>
      </c>
      <c r="E37" s="244">
        <f t="shared" si="2"/>
        <v>1.4050000000000002</v>
      </c>
      <c r="F37" s="209">
        <v>0</v>
      </c>
      <c r="G37" s="262">
        <f t="shared" si="3"/>
        <v>1.4050000000000002</v>
      </c>
      <c r="H37" s="292">
        <v>8800</v>
      </c>
      <c r="I37" s="264"/>
    </row>
    <row r="38" spans="1:9" ht="12.75">
      <c r="A38" s="608" t="s">
        <v>828</v>
      </c>
      <c r="B38" s="608"/>
      <c r="C38" s="608"/>
      <c r="D38" s="608"/>
      <c r="E38" s="286">
        <f>SUM(E10:E37)</f>
        <v>77.13100000000001</v>
      </c>
      <c r="F38" s="153">
        <f>SUM(F10:F37)</f>
        <v>17.787</v>
      </c>
      <c r="G38" s="287">
        <f>SUM(G10:G37)</f>
        <v>59.343999999999994</v>
      </c>
      <c r="H38" s="288">
        <f>SUM(H10:H37)</f>
        <v>282790</v>
      </c>
      <c r="I38" s="271"/>
    </row>
    <row r="39" spans="1:4" ht="12.75">
      <c r="A39" s="179"/>
      <c r="B39" s="179"/>
      <c r="C39" s="180"/>
      <c r="D39" s="180"/>
    </row>
    <row r="40" spans="1:8" ht="12.75" customHeight="1">
      <c r="A40" s="178" t="s">
        <v>829</v>
      </c>
      <c r="B40" s="179"/>
      <c r="C40" s="180"/>
      <c r="D40" s="180"/>
      <c r="E40" s="290">
        <f>SUM(E9+E38)</f>
        <v>99.11900000000001</v>
      </c>
      <c r="F40" s="290">
        <f>SUM(F9+F38)</f>
        <v>22.296</v>
      </c>
      <c r="G40" s="290">
        <f>SUM(G9+G38)</f>
        <v>76.823</v>
      </c>
      <c r="H40" s="182">
        <f>SUM(H9+H38)</f>
        <v>379180</v>
      </c>
    </row>
    <row r="41" spans="1:4" ht="12.75" customHeight="1">
      <c r="A41" s="179"/>
      <c r="B41" s="179"/>
      <c r="C41" s="180"/>
      <c r="D41" s="180"/>
    </row>
    <row r="42" spans="1:4" ht="12.75" customHeight="1">
      <c r="A42" s="183" t="s">
        <v>830</v>
      </c>
      <c r="B42" s="184"/>
      <c r="C42" s="180"/>
      <c r="D42" s="180"/>
    </row>
    <row r="43" spans="1:4" ht="12.75" customHeight="1">
      <c r="A43" s="178"/>
      <c r="B43" s="179"/>
      <c r="C43" s="180"/>
      <c r="D43" s="180"/>
    </row>
    <row r="44" spans="1:4" ht="12.75" customHeight="1">
      <c r="A44" s="186" t="s">
        <v>663</v>
      </c>
      <c r="B44" s="179"/>
      <c r="C44" s="180"/>
      <c r="D44" s="180"/>
    </row>
    <row r="45" spans="1:4" ht="12.75" customHeight="1">
      <c r="A45" s="179"/>
      <c r="B45" s="179"/>
      <c r="C45" s="180"/>
      <c r="D45" s="180"/>
    </row>
    <row r="46" spans="1:4" ht="12.75">
      <c r="A46" s="179"/>
      <c r="B46" s="179"/>
      <c r="C46" s="180"/>
      <c r="D46" s="180"/>
    </row>
    <row r="47" spans="1:4" ht="12.75">
      <c r="A47" s="179"/>
      <c r="B47" s="179"/>
      <c r="C47" s="180"/>
      <c r="D47" s="180"/>
    </row>
    <row r="48" spans="1:4" ht="12.75">
      <c r="A48" s="179"/>
      <c r="B48" s="179"/>
      <c r="C48" s="180"/>
      <c r="D48" s="180"/>
    </row>
    <row r="49" spans="1:4" ht="12.75">
      <c r="A49" s="179"/>
      <c r="B49" s="179"/>
      <c r="C49" s="180"/>
      <c r="D49" s="180"/>
    </row>
    <row r="50" spans="1:4" ht="12.75">
      <c r="A50" s="179"/>
      <c r="B50" s="179"/>
      <c r="C50" s="180"/>
      <c r="D50" s="180"/>
    </row>
    <row r="51" spans="1:4" ht="12.75">
      <c r="A51" s="179"/>
      <c r="B51" s="179"/>
      <c r="C51" s="180"/>
      <c r="D51" s="180"/>
    </row>
    <row r="52" spans="1:4" ht="12.75">
      <c r="A52" s="179"/>
      <c r="B52" s="179"/>
      <c r="C52" s="180"/>
      <c r="D52" s="180"/>
    </row>
    <row r="53" spans="1:4" ht="12.75">
      <c r="A53" s="179"/>
      <c r="B53" s="179"/>
      <c r="C53" s="180"/>
      <c r="D53" s="180"/>
    </row>
    <row r="54" spans="1:4" ht="12.75">
      <c r="A54" s="179"/>
      <c r="B54" s="179"/>
      <c r="C54" s="180"/>
      <c r="D54" s="180"/>
    </row>
    <row r="55" spans="1:4" ht="12.75">
      <c r="A55" s="179"/>
      <c r="B55" s="179"/>
      <c r="C55" s="180"/>
      <c r="D55" s="180"/>
    </row>
    <row r="56" spans="1:4" ht="12.75">
      <c r="A56" s="179"/>
      <c r="B56" s="179"/>
      <c r="C56" s="180"/>
      <c r="D56" s="180"/>
    </row>
    <row r="57" spans="1:4" ht="12.75">
      <c r="A57" s="179"/>
      <c r="B57" s="179"/>
      <c r="C57" s="180"/>
      <c r="D57" s="180"/>
    </row>
    <row r="58" spans="1:4" ht="12.75">
      <c r="A58" s="179"/>
      <c r="B58" s="179"/>
      <c r="C58" s="180"/>
      <c r="D58" s="180"/>
    </row>
    <row r="59" spans="1:4" ht="12.75">
      <c r="A59" s="179"/>
      <c r="B59" s="179"/>
      <c r="C59" s="180"/>
      <c r="D59" s="180"/>
    </row>
    <row r="60" spans="1:4" ht="12.75">
      <c r="A60" s="179"/>
      <c r="B60" s="179"/>
      <c r="C60" s="180"/>
      <c r="D60" s="180"/>
    </row>
    <row r="61" spans="1:4" ht="12.75">
      <c r="A61" s="179"/>
      <c r="B61" s="179"/>
      <c r="C61" s="180"/>
      <c r="D61" s="180"/>
    </row>
    <row r="62" spans="1:4" ht="12.75">
      <c r="A62" s="179"/>
      <c r="B62" s="179"/>
      <c r="C62" s="180"/>
      <c r="D62" s="180"/>
    </row>
    <row r="63" spans="1:4" ht="12.75">
      <c r="A63" s="179"/>
      <c r="B63" s="179"/>
      <c r="C63" s="180"/>
      <c r="D63" s="180"/>
    </row>
    <row r="64" spans="1:4" ht="12.75">
      <c r="A64" s="179"/>
      <c r="B64" s="179"/>
      <c r="C64" s="180"/>
      <c r="D64" s="180"/>
    </row>
    <row r="65" spans="1:4" ht="12.75">
      <c r="A65" s="179"/>
      <c r="B65" s="179"/>
      <c r="C65" s="180"/>
      <c r="D65" s="180"/>
    </row>
    <row r="66" spans="1:4" ht="12.75">
      <c r="A66" s="179"/>
      <c r="B66" s="179"/>
      <c r="C66" s="180"/>
      <c r="D66" s="180"/>
    </row>
    <row r="67" spans="1:4" ht="12.75">
      <c r="A67" s="179"/>
      <c r="B67" s="179"/>
      <c r="C67" s="180"/>
      <c r="D67" s="180"/>
    </row>
    <row r="68" spans="1:4" ht="12.75">
      <c r="A68" s="179"/>
      <c r="B68" s="179"/>
      <c r="C68" s="180"/>
      <c r="D68" s="180"/>
    </row>
    <row r="69" spans="1:4" ht="12.75">
      <c r="A69" s="179"/>
      <c r="B69" s="179"/>
      <c r="C69" s="180"/>
      <c r="D69" s="180"/>
    </row>
    <row r="70" spans="1:4" ht="12.75">
      <c r="A70" s="179"/>
      <c r="B70" s="179"/>
      <c r="C70" s="180"/>
      <c r="D70" s="180"/>
    </row>
    <row r="71" spans="1:4" ht="12.75">
      <c r="A71" s="179"/>
      <c r="B71" s="179"/>
      <c r="C71" s="180"/>
      <c r="D71" s="180"/>
    </row>
    <row r="72" spans="1:4" ht="12.75">
      <c r="A72" s="179"/>
      <c r="B72" s="179"/>
      <c r="C72" s="180"/>
      <c r="D72" s="180"/>
    </row>
    <row r="73" spans="1:4" ht="12.75">
      <c r="A73" s="179"/>
      <c r="B73" s="179"/>
      <c r="C73" s="180"/>
      <c r="D73" s="180"/>
    </row>
    <row r="74" spans="1:4" ht="12.75">
      <c r="A74" s="179"/>
      <c r="B74" s="179"/>
      <c r="C74" s="180"/>
      <c r="D74" s="180"/>
    </row>
    <row r="75" spans="1:4" ht="12.75">
      <c r="A75" s="179"/>
      <c r="B75" s="179"/>
      <c r="C75" s="180"/>
      <c r="D75" s="180"/>
    </row>
    <row r="76" spans="1:4" ht="12.75">
      <c r="A76" s="179"/>
      <c r="B76" s="179"/>
      <c r="C76" s="180"/>
      <c r="D76" s="180"/>
    </row>
    <row r="77" spans="1:4" ht="12.75">
      <c r="A77" s="179"/>
      <c r="B77" s="179"/>
      <c r="C77" s="180"/>
      <c r="D77" s="180"/>
    </row>
    <row r="78" spans="1:4" ht="12.75">
      <c r="A78" s="179"/>
      <c r="B78" s="179"/>
      <c r="C78" s="180"/>
      <c r="D78" s="180"/>
    </row>
    <row r="79" spans="1:4" ht="12.75">
      <c r="A79" s="179"/>
      <c r="B79" s="179"/>
      <c r="C79" s="180"/>
      <c r="D79" s="180"/>
    </row>
    <row r="80" spans="1:4" ht="12.75">
      <c r="A80" s="179"/>
      <c r="B80" s="179"/>
      <c r="C80" s="180"/>
      <c r="D80" s="180"/>
    </row>
    <row r="81" spans="1:4" ht="12.75">
      <c r="A81" s="179"/>
      <c r="B81" s="179"/>
      <c r="C81" s="180"/>
      <c r="D81" s="180"/>
    </row>
    <row r="82" spans="1:4" ht="12.75">
      <c r="A82" s="179"/>
      <c r="B82" s="179"/>
      <c r="C82" s="180"/>
      <c r="D82" s="180"/>
    </row>
    <row r="83" spans="1:4" ht="12.75">
      <c r="A83" s="179"/>
      <c r="B83" s="179"/>
      <c r="C83" s="180"/>
      <c r="D83" s="180"/>
    </row>
    <row r="84" spans="1:4" ht="12.75">
      <c r="A84" s="179"/>
      <c r="B84" s="179"/>
      <c r="C84" s="180"/>
      <c r="D84" s="180"/>
    </row>
    <row r="85" spans="1:4" ht="12.75">
      <c r="A85" s="179"/>
      <c r="B85" s="179"/>
      <c r="C85" s="180"/>
      <c r="D85" s="180"/>
    </row>
    <row r="86" spans="1:4" ht="12.75">
      <c r="A86" s="179"/>
      <c r="B86" s="179"/>
      <c r="C86" s="180"/>
      <c r="D86" s="180"/>
    </row>
  </sheetData>
  <sheetProtection/>
  <mergeCells count="8">
    <mergeCell ref="H3:H4"/>
    <mergeCell ref="I3:I4"/>
    <mergeCell ref="A9:D9"/>
    <mergeCell ref="A38:D38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289" customWidth="1"/>
    <col min="9" max="9" width="20.8515625" style="0" customWidth="1"/>
  </cols>
  <sheetData>
    <row r="2" ht="18.75" thickBot="1">
      <c r="A2" s="112" t="s">
        <v>626</v>
      </c>
    </row>
    <row r="3" spans="1:9" ht="13.5" customHeight="1" thickBo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3.5" thickBot="1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0" t="s">
        <v>1189</v>
      </c>
      <c r="B5" s="121" t="s">
        <v>1190</v>
      </c>
      <c r="C5" s="122">
        <v>22.922</v>
      </c>
      <c r="D5" s="123">
        <v>27.82</v>
      </c>
      <c r="E5" s="122">
        <f>ABS(D5-C5)</f>
        <v>4.898</v>
      </c>
      <c r="F5" s="124">
        <v>3.816</v>
      </c>
      <c r="G5" s="160">
        <f>E5-F5</f>
        <v>1.0819999999999999</v>
      </c>
      <c r="H5" s="243">
        <v>8656</v>
      </c>
      <c r="I5" s="261"/>
    </row>
    <row r="6" spans="1:9" ht="12.75">
      <c r="A6" s="134" t="s">
        <v>677</v>
      </c>
      <c r="B6" s="135" t="s">
        <v>1191</v>
      </c>
      <c r="C6" s="136">
        <v>47.784</v>
      </c>
      <c r="D6" s="137">
        <v>69.754</v>
      </c>
      <c r="E6" s="136">
        <f>ABS(D6-C6)</f>
        <v>21.970000000000006</v>
      </c>
      <c r="F6" s="139">
        <v>12.187</v>
      </c>
      <c r="G6" s="244">
        <f>E6-F6</f>
        <v>9.783000000000007</v>
      </c>
      <c r="H6" s="141">
        <v>58698</v>
      </c>
      <c r="I6" s="264"/>
    </row>
    <row r="7" spans="1:9" ht="12.75">
      <c r="A7" s="134" t="s">
        <v>1192</v>
      </c>
      <c r="B7" s="135" t="s">
        <v>1193</v>
      </c>
      <c r="C7" s="136">
        <v>10.283</v>
      </c>
      <c r="D7" s="137">
        <v>23.516</v>
      </c>
      <c r="E7" s="136">
        <f>ABS(D7-C7)</f>
        <v>13.232999999999999</v>
      </c>
      <c r="F7" s="139">
        <v>2.286</v>
      </c>
      <c r="G7" s="244">
        <f>E7-F7</f>
        <v>10.947</v>
      </c>
      <c r="H7" s="141">
        <v>76629</v>
      </c>
      <c r="I7" s="264"/>
    </row>
    <row r="8" spans="1:9" ht="12.75">
      <c r="A8" s="134" t="s">
        <v>679</v>
      </c>
      <c r="B8" s="135" t="s">
        <v>1194</v>
      </c>
      <c r="C8" s="208">
        <v>38.112</v>
      </c>
      <c r="D8" s="209">
        <v>38.512</v>
      </c>
      <c r="E8" s="208">
        <f>ABS(D8-C8)</f>
        <v>0.3999999999999986</v>
      </c>
      <c r="F8" s="196">
        <v>0.4</v>
      </c>
      <c r="G8" s="197">
        <f>E8-F8</f>
        <v>-1.4432899320127035E-15</v>
      </c>
      <c r="H8" s="141">
        <v>2800</v>
      </c>
      <c r="I8" s="264"/>
    </row>
    <row r="9" spans="1:9" ht="12.75">
      <c r="A9" s="151" t="s">
        <v>681</v>
      </c>
      <c r="B9" s="295" t="s">
        <v>1195</v>
      </c>
      <c r="C9" s="145">
        <v>28.295</v>
      </c>
      <c r="D9" s="146">
        <v>37.249</v>
      </c>
      <c r="E9" s="145">
        <f>ABS(D9-C9)</f>
        <v>8.954</v>
      </c>
      <c r="F9" s="255">
        <v>4.246</v>
      </c>
      <c r="G9" s="296">
        <f>E9-F9</f>
        <v>4.708</v>
      </c>
      <c r="H9" s="247">
        <v>37664</v>
      </c>
      <c r="I9" s="285"/>
    </row>
    <row r="10" spans="1:9" ht="12.75">
      <c r="A10" s="607" t="s">
        <v>685</v>
      </c>
      <c r="B10" s="607"/>
      <c r="C10" s="607"/>
      <c r="D10" s="607"/>
      <c r="E10" s="234">
        <f>SUM(E5:E9)</f>
        <v>49.455000000000005</v>
      </c>
      <c r="F10" s="153">
        <f>SUM(F5:F9)</f>
        <v>22.935000000000002</v>
      </c>
      <c r="G10" s="152">
        <f>SUM(G5:G9)</f>
        <v>26.520000000000003</v>
      </c>
      <c r="H10" s="154">
        <f>SUM(H5:H9)</f>
        <v>184447</v>
      </c>
      <c r="I10" s="271"/>
    </row>
    <row r="11" spans="1:9" ht="12.75">
      <c r="A11" s="249" t="s">
        <v>1196</v>
      </c>
      <c r="B11" s="249" t="s">
        <v>1197</v>
      </c>
      <c r="C11" s="125">
        <v>0</v>
      </c>
      <c r="D11" s="159">
        <v>1.872</v>
      </c>
      <c r="E11" s="122">
        <f aca="true" t="shared" si="0" ref="E11:E28">ABS(D11-C11)</f>
        <v>1.872</v>
      </c>
      <c r="F11" s="124">
        <v>0.858</v>
      </c>
      <c r="G11" s="160">
        <f aca="true" t="shared" si="1" ref="G11:G55">E11-F11</f>
        <v>1.0140000000000002</v>
      </c>
      <c r="H11" s="243">
        <v>4056</v>
      </c>
      <c r="I11" s="165"/>
    </row>
    <row r="12" spans="1:9" ht="12.75">
      <c r="A12" s="156" t="s">
        <v>1198</v>
      </c>
      <c r="B12" s="156" t="s">
        <v>1199</v>
      </c>
      <c r="C12" s="140">
        <v>0</v>
      </c>
      <c r="D12" s="162">
        <v>1.879</v>
      </c>
      <c r="E12" s="136">
        <f t="shared" si="0"/>
        <v>1.879</v>
      </c>
      <c r="F12" s="139">
        <v>1.879</v>
      </c>
      <c r="G12" s="244">
        <f t="shared" si="1"/>
        <v>0</v>
      </c>
      <c r="H12" s="141">
        <v>0</v>
      </c>
      <c r="I12" s="264"/>
    </row>
    <row r="13" spans="1:9" ht="12.75">
      <c r="A13" s="156" t="s">
        <v>1200</v>
      </c>
      <c r="B13" s="156" t="s">
        <v>1201</v>
      </c>
      <c r="C13" s="140">
        <v>0</v>
      </c>
      <c r="D13" s="162">
        <v>1.946</v>
      </c>
      <c r="E13" s="136">
        <f t="shared" si="0"/>
        <v>1.946</v>
      </c>
      <c r="F13" s="139">
        <v>1.279</v>
      </c>
      <c r="G13" s="244">
        <f t="shared" si="1"/>
        <v>0.667</v>
      </c>
      <c r="H13" s="141">
        <v>2668</v>
      </c>
      <c r="I13" s="264"/>
    </row>
    <row r="14" spans="1:9" ht="12.75">
      <c r="A14" s="156" t="s">
        <v>1202</v>
      </c>
      <c r="B14" s="156" t="s">
        <v>1203</v>
      </c>
      <c r="C14" s="140">
        <v>0</v>
      </c>
      <c r="D14" s="162">
        <v>7.227</v>
      </c>
      <c r="E14" s="136">
        <f t="shared" si="0"/>
        <v>7.227</v>
      </c>
      <c r="F14" s="139">
        <v>1.696</v>
      </c>
      <c r="G14" s="244">
        <f t="shared" si="1"/>
        <v>5.531000000000001</v>
      </c>
      <c r="H14" s="141">
        <v>33186</v>
      </c>
      <c r="I14" s="264"/>
    </row>
    <row r="15" spans="1:9" ht="12.75">
      <c r="A15" s="156" t="s">
        <v>1204</v>
      </c>
      <c r="B15" s="156" t="s">
        <v>1205</v>
      </c>
      <c r="C15" s="140">
        <v>0</v>
      </c>
      <c r="D15" s="162">
        <v>2.548</v>
      </c>
      <c r="E15" s="136">
        <f t="shared" si="0"/>
        <v>2.548</v>
      </c>
      <c r="F15" s="139">
        <v>0.817</v>
      </c>
      <c r="G15" s="244">
        <f t="shared" si="1"/>
        <v>1.731</v>
      </c>
      <c r="H15" s="141">
        <v>10386</v>
      </c>
      <c r="I15" s="264"/>
    </row>
    <row r="16" spans="1:9" ht="12.75">
      <c r="A16" s="156" t="s">
        <v>1206</v>
      </c>
      <c r="B16" s="156" t="s">
        <v>1207</v>
      </c>
      <c r="C16" s="140">
        <v>0</v>
      </c>
      <c r="D16" s="162">
        <v>1.061</v>
      </c>
      <c r="E16" s="136">
        <f t="shared" si="0"/>
        <v>1.061</v>
      </c>
      <c r="F16" s="139">
        <v>0</v>
      </c>
      <c r="G16" s="244">
        <f t="shared" si="1"/>
        <v>1.061</v>
      </c>
      <c r="H16" s="141">
        <v>6366</v>
      </c>
      <c r="I16" s="264"/>
    </row>
    <row r="17" spans="1:9" ht="12.75">
      <c r="A17" s="156" t="s">
        <v>1208</v>
      </c>
      <c r="B17" s="156" t="s">
        <v>1209</v>
      </c>
      <c r="C17" s="140">
        <v>0</v>
      </c>
      <c r="D17" s="162">
        <v>9.379</v>
      </c>
      <c r="E17" s="136">
        <f t="shared" si="0"/>
        <v>9.379</v>
      </c>
      <c r="F17" s="139">
        <v>4.251</v>
      </c>
      <c r="G17" s="244">
        <f t="shared" si="1"/>
        <v>5.127999999999999</v>
      </c>
      <c r="H17" s="141">
        <v>41024</v>
      </c>
      <c r="I17" s="264"/>
    </row>
    <row r="18" spans="1:9" ht="12.75">
      <c r="A18" s="156" t="s">
        <v>1210</v>
      </c>
      <c r="B18" s="156" t="s">
        <v>1211</v>
      </c>
      <c r="C18" s="140">
        <v>0</v>
      </c>
      <c r="D18" s="162">
        <v>3.52</v>
      </c>
      <c r="E18" s="136">
        <f t="shared" si="0"/>
        <v>3.52</v>
      </c>
      <c r="F18" s="139">
        <v>0.322</v>
      </c>
      <c r="G18" s="244">
        <f t="shared" si="1"/>
        <v>3.198</v>
      </c>
      <c r="H18" s="141">
        <v>19188</v>
      </c>
      <c r="I18" s="264"/>
    </row>
    <row r="19" spans="1:9" ht="12.75">
      <c r="A19" s="156" t="s">
        <v>1212</v>
      </c>
      <c r="B19" s="156" t="s">
        <v>1213</v>
      </c>
      <c r="C19" s="140">
        <v>0</v>
      </c>
      <c r="D19" s="162">
        <v>0.997</v>
      </c>
      <c r="E19" s="136">
        <f t="shared" si="0"/>
        <v>0.997</v>
      </c>
      <c r="F19" s="139">
        <v>0</v>
      </c>
      <c r="G19" s="244">
        <f t="shared" si="1"/>
        <v>0.997</v>
      </c>
      <c r="H19" s="141">
        <v>5982</v>
      </c>
      <c r="I19" s="264"/>
    </row>
    <row r="20" spans="1:9" ht="12.75">
      <c r="A20" s="156" t="s">
        <v>1214</v>
      </c>
      <c r="B20" s="156" t="s">
        <v>1215</v>
      </c>
      <c r="C20" s="140">
        <v>0</v>
      </c>
      <c r="D20" s="162">
        <v>1.8</v>
      </c>
      <c r="E20" s="136">
        <f t="shared" si="0"/>
        <v>1.8</v>
      </c>
      <c r="F20" s="139">
        <v>0.428</v>
      </c>
      <c r="G20" s="244">
        <f t="shared" si="1"/>
        <v>1.372</v>
      </c>
      <c r="H20" s="141">
        <v>10976</v>
      </c>
      <c r="I20" s="264"/>
    </row>
    <row r="21" spans="1:9" ht="12.75">
      <c r="A21" s="156" t="s">
        <v>1216</v>
      </c>
      <c r="B21" s="156" t="s">
        <v>1217</v>
      </c>
      <c r="C21" s="140">
        <v>0</v>
      </c>
      <c r="D21" s="162">
        <v>1.086</v>
      </c>
      <c r="E21" s="136">
        <f t="shared" si="0"/>
        <v>1.086</v>
      </c>
      <c r="F21" s="139">
        <v>0.889</v>
      </c>
      <c r="G21" s="244">
        <f t="shared" si="1"/>
        <v>0.19700000000000006</v>
      </c>
      <c r="H21" s="141">
        <v>788</v>
      </c>
      <c r="I21" s="264"/>
    </row>
    <row r="22" spans="1:9" ht="12.75">
      <c r="A22" s="156" t="s">
        <v>1218</v>
      </c>
      <c r="B22" s="156" t="s">
        <v>1219</v>
      </c>
      <c r="C22" s="140">
        <v>0</v>
      </c>
      <c r="D22" s="162">
        <v>4.415</v>
      </c>
      <c r="E22" s="136">
        <f t="shared" si="0"/>
        <v>4.415</v>
      </c>
      <c r="F22" s="139">
        <v>1.657</v>
      </c>
      <c r="G22" s="244">
        <f t="shared" si="1"/>
        <v>2.758</v>
      </c>
      <c r="H22" s="141">
        <v>16548</v>
      </c>
      <c r="I22" s="264"/>
    </row>
    <row r="23" spans="1:9" ht="12.75">
      <c r="A23" s="156" t="s">
        <v>1220</v>
      </c>
      <c r="B23" s="156" t="s">
        <v>1221</v>
      </c>
      <c r="C23" s="140">
        <v>0</v>
      </c>
      <c r="D23" s="162">
        <v>6.03</v>
      </c>
      <c r="E23" s="136">
        <f t="shared" si="0"/>
        <v>6.03</v>
      </c>
      <c r="F23" s="139">
        <v>1.43</v>
      </c>
      <c r="G23" s="244">
        <f t="shared" si="1"/>
        <v>4.6000000000000005</v>
      </c>
      <c r="H23" s="141">
        <v>36800</v>
      </c>
      <c r="I23" s="264"/>
    </row>
    <row r="24" spans="1:9" ht="12.75">
      <c r="A24" s="156" t="s">
        <v>1222</v>
      </c>
      <c r="B24" s="156" t="s">
        <v>1223</v>
      </c>
      <c r="C24" s="140">
        <v>0</v>
      </c>
      <c r="D24" s="162">
        <v>4.057</v>
      </c>
      <c r="E24" s="136">
        <f t="shared" si="0"/>
        <v>4.057</v>
      </c>
      <c r="F24" s="139">
        <v>0.67</v>
      </c>
      <c r="G24" s="244">
        <f t="shared" si="1"/>
        <v>3.3870000000000005</v>
      </c>
      <c r="H24" s="141">
        <v>20322</v>
      </c>
      <c r="I24" s="264"/>
    </row>
    <row r="25" spans="1:9" ht="12.75">
      <c r="A25" s="156" t="s">
        <v>1224</v>
      </c>
      <c r="B25" s="156" t="s">
        <v>1225</v>
      </c>
      <c r="C25" s="140">
        <v>0</v>
      </c>
      <c r="D25" s="162">
        <v>3.767</v>
      </c>
      <c r="E25" s="136">
        <f t="shared" si="0"/>
        <v>3.767</v>
      </c>
      <c r="F25" s="139">
        <v>1.407</v>
      </c>
      <c r="G25" s="244">
        <f t="shared" si="1"/>
        <v>2.36</v>
      </c>
      <c r="H25" s="141">
        <v>17700</v>
      </c>
      <c r="I25" s="264"/>
    </row>
    <row r="26" spans="1:9" ht="12.75">
      <c r="A26" s="156" t="s">
        <v>1226</v>
      </c>
      <c r="B26" s="156" t="s">
        <v>1227</v>
      </c>
      <c r="C26" s="140">
        <v>0</v>
      </c>
      <c r="D26" s="162">
        <v>6.28</v>
      </c>
      <c r="E26" s="136">
        <f t="shared" si="0"/>
        <v>6.28</v>
      </c>
      <c r="F26" s="139">
        <v>3.372</v>
      </c>
      <c r="G26" s="244">
        <f t="shared" si="1"/>
        <v>2.9080000000000004</v>
      </c>
      <c r="H26" s="141">
        <v>17448</v>
      </c>
      <c r="I26" s="264"/>
    </row>
    <row r="27" spans="1:11" ht="12.75">
      <c r="A27" s="156" t="s">
        <v>1228</v>
      </c>
      <c r="B27" s="156" t="s">
        <v>1229</v>
      </c>
      <c r="C27" s="140">
        <v>0</v>
      </c>
      <c r="D27" s="162">
        <v>1.599</v>
      </c>
      <c r="E27" s="136">
        <f t="shared" si="0"/>
        <v>1.599</v>
      </c>
      <c r="F27" s="139">
        <v>0.242</v>
      </c>
      <c r="G27" s="244">
        <f t="shared" si="1"/>
        <v>1.357</v>
      </c>
      <c r="H27" s="141">
        <v>5428</v>
      </c>
      <c r="I27" s="264"/>
      <c r="K27" s="236"/>
    </row>
    <row r="28" spans="1:9" ht="12.75">
      <c r="A28" s="156" t="s">
        <v>1230</v>
      </c>
      <c r="B28" s="156" t="s">
        <v>1231</v>
      </c>
      <c r="C28" s="140">
        <v>0</v>
      </c>
      <c r="D28" s="162">
        <v>8.63</v>
      </c>
      <c r="E28" s="136">
        <f t="shared" si="0"/>
        <v>8.63</v>
      </c>
      <c r="F28" s="139">
        <v>4.803</v>
      </c>
      <c r="G28" s="244">
        <f t="shared" si="1"/>
        <v>3.827000000000001</v>
      </c>
      <c r="H28" s="141">
        <v>29129</v>
      </c>
      <c r="I28" s="264"/>
    </row>
    <row r="29" spans="1:9" ht="12.75">
      <c r="A29" s="156" t="s">
        <v>1232</v>
      </c>
      <c r="B29" s="156" t="s">
        <v>1233</v>
      </c>
      <c r="C29" s="140">
        <v>0</v>
      </c>
      <c r="D29" s="162">
        <v>1.561</v>
      </c>
      <c r="E29" s="136">
        <f aca="true" t="shared" si="2" ref="E29:E55">ABS(D29-C29)</f>
        <v>1.561</v>
      </c>
      <c r="F29" s="139">
        <v>1.561</v>
      </c>
      <c r="G29" s="244">
        <f t="shared" si="1"/>
        <v>0</v>
      </c>
      <c r="H29" s="141">
        <v>3628</v>
      </c>
      <c r="I29" s="264"/>
    </row>
    <row r="30" spans="1:9" ht="12.75">
      <c r="A30" s="156" t="s">
        <v>1234</v>
      </c>
      <c r="B30" s="156" t="s">
        <v>1235</v>
      </c>
      <c r="C30" s="140">
        <v>0</v>
      </c>
      <c r="D30" s="162">
        <v>5.087</v>
      </c>
      <c r="E30" s="136">
        <f t="shared" si="2"/>
        <v>5.087</v>
      </c>
      <c r="F30" s="139">
        <v>2.694</v>
      </c>
      <c r="G30" s="244">
        <f t="shared" si="1"/>
        <v>2.393</v>
      </c>
      <c r="H30" s="141">
        <v>19144</v>
      </c>
      <c r="I30" s="264"/>
    </row>
    <row r="31" spans="1:9" ht="12.75">
      <c r="A31" s="156" t="s">
        <v>1236</v>
      </c>
      <c r="B31" s="156" t="s">
        <v>1237</v>
      </c>
      <c r="C31" s="140">
        <v>0</v>
      </c>
      <c r="D31" s="162">
        <v>12.568</v>
      </c>
      <c r="E31" s="136">
        <f t="shared" si="2"/>
        <v>12.568</v>
      </c>
      <c r="F31" s="139">
        <v>3.01</v>
      </c>
      <c r="G31" s="244">
        <f t="shared" si="1"/>
        <v>9.558</v>
      </c>
      <c r="H31" s="141">
        <v>76464</v>
      </c>
      <c r="I31" s="264"/>
    </row>
    <row r="32" spans="1:9" ht="12.75">
      <c r="A32" s="156" t="s">
        <v>1238</v>
      </c>
      <c r="B32" s="156" t="s">
        <v>1239</v>
      </c>
      <c r="C32" s="140">
        <v>0</v>
      </c>
      <c r="D32" s="162">
        <v>1.537</v>
      </c>
      <c r="E32" s="136">
        <f t="shared" si="2"/>
        <v>1.537</v>
      </c>
      <c r="F32" s="139">
        <v>0.683</v>
      </c>
      <c r="G32" s="244">
        <f t="shared" si="1"/>
        <v>0.8539999999999999</v>
      </c>
      <c r="H32" s="141">
        <v>5124</v>
      </c>
      <c r="I32" s="264"/>
    </row>
    <row r="33" spans="1:9" ht="12.75">
      <c r="A33" s="156" t="s">
        <v>686</v>
      </c>
      <c r="B33" s="156" t="s">
        <v>1240</v>
      </c>
      <c r="C33" s="140">
        <v>0</v>
      </c>
      <c r="D33" s="162">
        <v>4.598</v>
      </c>
      <c r="E33" s="136">
        <f t="shared" si="2"/>
        <v>4.598</v>
      </c>
      <c r="F33" s="139">
        <v>0</v>
      </c>
      <c r="G33" s="244">
        <f t="shared" si="1"/>
        <v>4.598</v>
      </c>
      <c r="H33" s="141">
        <v>36754</v>
      </c>
      <c r="I33" s="264"/>
    </row>
    <row r="34" spans="1:9" ht="12.75">
      <c r="A34" s="156" t="s">
        <v>1241</v>
      </c>
      <c r="B34" s="156" t="s">
        <v>1242</v>
      </c>
      <c r="C34" s="140">
        <v>0</v>
      </c>
      <c r="D34" s="162">
        <v>1.673</v>
      </c>
      <c r="E34" s="136">
        <f t="shared" si="2"/>
        <v>1.673</v>
      </c>
      <c r="F34" s="139">
        <v>0.77</v>
      </c>
      <c r="G34" s="244">
        <f t="shared" si="1"/>
        <v>0.903</v>
      </c>
      <c r="H34" s="141">
        <v>7224</v>
      </c>
      <c r="I34" s="264"/>
    </row>
    <row r="35" spans="1:9" ht="12.75">
      <c r="A35" s="156" t="s">
        <v>688</v>
      </c>
      <c r="B35" s="156" t="s">
        <v>1243</v>
      </c>
      <c r="C35" s="140">
        <v>0</v>
      </c>
      <c r="D35" s="162">
        <v>1.534</v>
      </c>
      <c r="E35" s="136">
        <f t="shared" si="2"/>
        <v>1.534</v>
      </c>
      <c r="F35" s="139">
        <v>0.507</v>
      </c>
      <c r="G35" s="244">
        <f t="shared" si="1"/>
        <v>1.0270000000000001</v>
      </c>
      <c r="H35" s="141">
        <v>7189</v>
      </c>
      <c r="I35" s="264"/>
    </row>
    <row r="36" spans="1:9" ht="12.75">
      <c r="A36" s="156" t="s">
        <v>690</v>
      </c>
      <c r="B36" s="156" t="s">
        <v>1244</v>
      </c>
      <c r="C36" s="140">
        <v>0</v>
      </c>
      <c r="D36" s="162">
        <v>1.163</v>
      </c>
      <c r="E36" s="136">
        <f t="shared" si="2"/>
        <v>1.163</v>
      </c>
      <c r="F36" s="139">
        <v>0.457</v>
      </c>
      <c r="G36" s="244">
        <f t="shared" si="1"/>
        <v>0.706</v>
      </c>
      <c r="H36" s="141">
        <v>5646</v>
      </c>
      <c r="I36" s="264"/>
    </row>
    <row r="37" spans="1:9" ht="12.75">
      <c r="A37" s="156" t="s">
        <v>692</v>
      </c>
      <c r="B37" s="156" t="s">
        <v>1245</v>
      </c>
      <c r="C37" s="140">
        <v>0</v>
      </c>
      <c r="D37" s="162">
        <v>1.391</v>
      </c>
      <c r="E37" s="136">
        <f t="shared" si="2"/>
        <v>1.391</v>
      </c>
      <c r="F37" s="139">
        <v>0.684</v>
      </c>
      <c r="G37" s="244">
        <f t="shared" si="1"/>
        <v>0.707</v>
      </c>
      <c r="H37" s="141">
        <v>5656</v>
      </c>
      <c r="I37" s="264"/>
    </row>
    <row r="38" spans="1:9" ht="12.75">
      <c r="A38" s="156" t="s">
        <v>1246</v>
      </c>
      <c r="B38" s="156" t="s">
        <v>1247</v>
      </c>
      <c r="C38" s="140">
        <v>0</v>
      </c>
      <c r="D38" s="162">
        <v>1.033</v>
      </c>
      <c r="E38" s="136">
        <f t="shared" si="2"/>
        <v>1.033</v>
      </c>
      <c r="F38" s="139">
        <v>0.268</v>
      </c>
      <c r="G38" s="244">
        <f t="shared" si="1"/>
        <v>0.7649999999999999</v>
      </c>
      <c r="H38" s="141">
        <v>6120</v>
      </c>
      <c r="I38" s="264"/>
    </row>
    <row r="39" spans="1:9" ht="12.75">
      <c r="A39" s="156" t="s">
        <v>694</v>
      </c>
      <c r="B39" s="156" t="s">
        <v>1248</v>
      </c>
      <c r="C39" s="140">
        <v>0</v>
      </c>
      <c r="D39" s="162">
        <v>1.021</v>
      </c>
      <c r="E39" s="136">
        <f t="shared" si="2"/>
        <v>1.021</v>
      </c>
      <c r="F39" s="139">
        <v>0.092</v>
      </c>
      <c r="G39" s="244">
        <f t="shared" si="1"/>
        <v>0.9289999999999999</v>
      </c>
      <c r="H39" s="141">
        <v>6503</v>
      </c>
      <c r="I39" s="264"/>
    </row>
    <row r="40" spans="1:9" ht="12.75">
      <c r="A40" s="156" t="s">
        <v>1249</v>
      </c>
      <c r="B40" s="156" t="s">
        <v>1250</v>
      </c>
      <c r="C40" s="140">
        <v>0</v>
      </c>
      <c r="D40" s="162">
        <v>2.217</v>
      </c>
      <c r="E40" s="136">
        <f t="shared" si="2"/>
        <v>2.217</v>
      </c>
      <c r="F40" s="139">
        <v>0.52</v>
      </c>
      <c r="G40" s="244">
        <f t="shared" si="1"/>
        <v>1.697</v>
      </c>
      <c r="H40" s="141">
        <v>13576</v>
      </c>
      <c r="I40" s="264"/>
    </row>
    <row r="41" spans="1:9" ht="12.75">
      <c r="A41" s="156" t="s">
        <v>1251</v>
      </c>
      <c r="B41" s="156" t="s">
        <v>1252</v>
      </c>
      <c r="C41" s="140">
        <v>0</v>
      </c>
      <c r="D41" s="162">
        <v>2.243</v>
      </c>
      <c r="E41" s="136">
        <f t="shared" si="2"/>
        <v>2.243</v>
      </c>
      <c r="F41" s="139">
        <v>0.966</v>
      </c>
      <c r="G41" s="244">
        <f t="shared" si="1"/>
        <v>1.277</v>
      </c>
      <c r="H41" s="141">
        <v>10216</v>
      </c>
      <c r="I41" s="264"/>
    </row>
    <row r="42" spans="1:9" ht="12.75">
      <c r="A42" s="156" t="s">
        <v>1253</v>
      </c>
      <c r="B42" s="156" t="s">
        <v>1254</v>
      </c>
      <c r="C42" s="140">
        <v>0</v>
      </c>
      <c r="D42" s="162">
        <v>1.607</v>
      </c>
      <c r="E42" s="136">
        <f t="shared" si="2"/>
        <v>1.607</v>
      </c>
      <c r="F42" s="139">
        <v>0.424</v>
      </c>
      <c r="G42" s="244">
        <f t="shared" si="1"/>
        <v>1.183</v>
      </c>
      <c r="H42" s="141">
        <v>10664</v>
      </c>
      <c r="I42" s="264"/>
    </row>
    <row r="43" spans="1:9" ht="12.75">
      <c r="A43" s="156" t="s">
        <v>1255</v>
      </c>
      <c r="B43" s="156" t="s">
        <v>1256</v>
      </c>
      <c r="C43" s="140">
        <v>3.452</v>
      </c>
      <c r="D43" s="162">
        <v>4.745</v>
      </c>
      <c r="E43" s="136">
        <f t="shared" si="2"/>
        <v>1.2930000000000001</v>
      </c>
      <c r="F43" s="139">
        <v>0.4</v>
      </c>
      <c r="G43" s="244">
        <f t="shared" si="1"/>
        <v>0.8930000000000001</v>
      </c>
      <c r="H43" s="141">
        <v>7144</v>
      </c>
      <c r="I43" s="264"/>
    </row>
    <row r="44" spans="1:9" ht="12.75">
      <c r="A44" s="156" t="s">
        <v>1257</v>
      </c>
      <c r="B44" s="156" t="s">
        <v>1258</v>
      </c>
      <c r="C44" s="140">
        <v>1.578</v>
      </c>
      <c r="D44" s="162">
        <v>8.797</v>
      </c>
      <c r="E44" s="136">
        <f t="shared" si="2"/>
        <v>7.219</v>
      </c>
      <c r="F44" s="139">
        <v>2.095</v>
      </c>
      <c r="G44" s="244">
        <f t="shared" si="1"/>
        <v>5.1240000000000006</v>
      </c>
      <c r="H44" s="141">
        <v>40992</v>
      </c>
      <c r="I44" s="264"/>
    </row>
    <row r="45" spans="1:9" ht="12.75">
      <c r="A45" s="156" t="s">
        <v>1259</v>
      </c>
      <c r="B45" s="156" t="s">
        <v>1260</v>
      </c>
      <c r="C45" s="140">
        <v>0</v>
      </c>
      <c r="D45" s="162">
        <v>4.985</v>
      </c>
      <c r="E45" s="136">
        <f t="shared" si="2"/>
        <v>4.985</v>
      </c>
      <c r="F45" s="139">
        <v>1.083</v>
      </c>
      <c r="G45" s="244">
        <f t="shared" si="1"/>
        <v>3.902</v>
      </c>
      <c r="H45" s="141">
        <v>31216</v>
      </c>
      <c r="I45" s="264"/>
    </row>
    <row r="46" spans="1:9" ht="12.75">
      <c r="A46" s="156" t="s">
        <v>1261</v>
      </c>
      <c r="B46" s="156" t="s">
        <v>1262</v>
      </c>
      <c r="C46" s="140">
        <v>0</v>
      </c>
      <c r="D46" s="162">
        <v>7.953</v>
      </c>
      <c r="E46" s="136">
        <f t="shared" si="2"/>
        <v>7.953</v>
      </c>
      <c r="F46" s="139">
        <v>3.079</v>
      </c>
      <c r="G46" s="244">
        <f t="shared" si="1"/>
        <v>4.8740000000000006</v>
      </c>
      <c r="H46" s="141">
        <v>29244</v>
      </c>
      <c r="I46" s="264"/>
    </row>
    <row r="47" spans="1:9" ht="12.75">
      <c r="A47" s="156" t="s">
        <v>744</v>
      </c>
      <c r="B47" s="156" t="s">
        <v>1263</v>
      </c>
      <c r="C47" s="140">
        <v>0</v>
      </c>
      <c r="D47" s="162">
        <v>5.621</v>
      </c>
      <c r="E47" s="136">
        <f t="shared" si="2"/>
        <v>5.621</v>
      </c>
      <c r="F47" s="139">
        <v>2.213</v>
      </c>
      <c r="G47" s="244">
        <f t="shared" si="1"/>
        <v>3.4080000000000004</v>
      </c>
      <c r="H47" s="141">
        <v>27264</v>
      </c>
      <c r="I47" s="264"/>
    </row>
    <row r="48" spans="1:9" ht="12.75">
      <c r="A48" s="169" t="s">
        <v>1264</v>
      </c>
      <c r="B48" s="169" t="s">
        <v>1265</v>
      </c>
      <c r="C48" s="297">
        <v>0</v>
      </c>
      <c r="D48" s="162">
        <v>1.937</v>
      </c>
      <c r="E48" s="136">
        <f t="shared" si="2"/>
        <v>1.937</v>
      </c>
      <c r="F48" s="139">
        <v>0.765</v>
      </c>
      <c r="G48" s="244">
        <f t="shared" si="1"/>
        <v>1.1720000000000002</v>
      </c>
      <c r="H48" s="141">
        <v>9176</v>
      </c>
      <c r="I48" s="264"/>
    </row>
    <row r="49" spans="1:9" ht="12.75">
      <c r="A49" s="156" t="s">
        <v>748</v>
      </c>
      <c r="B49" s="156" t="s">
        <v>1266</v>
      </c>
      <c r="C49" s="140">
        <v>0</v>
      </c>
      <c r="D49" s="162">
        <v>4.627</v>
      </c>
      <c r="E49" s="136">
        <f t="shared" si="2"/>
        <v>4.627</v>
      </c>
      <c r="F49" s="139">
        <v>2.82</v>
      </c>
      <c r="G49" s="244">
        <f t="shared" si="1"/>
        <v>1.807</v>
      </c>
      <c r="H49" s="141">
        <v>14456</v>
      </c>
      <c r="I49" s="264"/>
    </row>
    <row r="50" spans="1:9" ht="12.75">
      <c r="A50" s="156" t="s">
        <v>1267</v>
      </c>
      <c r="B50" s="156" t="s">
        <v>1268</v>
      </c>
      <c r="C50" s="140">
        <v>0</v>
      </c>
      <c r="D50" s="162">
        <v>1.6</v>
      </c>
      <c r="E50" s="136">
        <f t="shared" si="2"/>
        <v>1.6</v>
      </c>
      <c r="F50" s="139">
        <v>0.648</v>
      </c>
      <c r="G50" s="244">
        <f t="shared" si="1"/>
        <v>0.9520000000000001</v>
      </c>
      <c r="H50" s="141">
        <v>7616</v>
      </c>
      <c r="I50" s="264"/>
    </row>
    <row r="51" spans="1:9" ht="12.75">
      <c r="A51" s="156" t="s">
        <v>764</v>
      </c>
      <c r="B51" s="156" t="s">
        <v>1269</v>
      </c>
      <c r="C51" s="140">
        <v>0</v>
      </c>
      <c r="D51" s="162">
        <v>3.028</v>
      </c>
      <c r="E51" s="136">
        <f t="shared" si="2"/>
        <v>3.028</v>
      </c>
      <c r="F51" s="139">
        <v>1.286</v>
      </c>
      <c r="G51" s="244">
        <f t="shared" si="1"/>
        <v>1.742</v>
      </c>
      <c r="H51" s="141">
        <v>13936</v>
      </c>
      <c r="I51" s="264"/>
    </row>
    <row r="52" spans="1:9" ht="12.75">
      <c r="A52" s="156" t="s">
        <v>1270</v>
      </c>
      <c r="B52" s="156" t="s">
        <v>1271</v>
      </c>
      <c r="C52" s="140">
        <v>0</v>
      </c>
      <c r="D52" s="162">
        <v>1.876</v>
      </c>
      <c r="E52" s="136">
        <f t="shared" si="2"/>
        <v>1.876</v>
      </c>
      <c r="F52" s="139">
        <v>0.825</v>
      </c>
      <c r="G52" s="244">
        <f t="shared" si="1"/>
        <v>1.051</v>
      </c>
      <c r="H52" s="141">
        <v>8408</v>
      </c>
      <c r="I52" s="264"/>
    </row>
    <row r="53" spans="1:9" ht="12.75">
      <c r="A53" s="156" t="s">
        <v>1165</v>
      </c>
      <c r="B53" s="156" t="s">
        <v>1272</v>
      </c>
      <c r="C53" s="140">
        <v>0.203</v>
      </c>
      <c r="D53" s="162">
        <v>1.792</v>
      </c>
      <c r="E53" s="136">
        <f t="shared" si="2"/>
        <v>1.589</v>
      </c>
      <c r="F53" s="139">
        <v>0.085</v>
      </c>
      <c r="G53" s="244">
        <f t="shared" si="1"/>
        <v>1.504</v>
      </c>
      <c r="H53" s="141">
        <v>12032</v>
      </c>
      <c r="I53" s="264"/>
    </row>
    <row r="54" spans="1:9" ht="12.75">
      <c r="A54" s="156" t="s">
        <v>1173</v>
      </c>
      <c r="B54" s="156" t="s">
        <v>1273</v>
      </c>
      <c r="C54" s="140">
        <v>0</v>
      </c>
      <c r="D54" s="162">
        <v>4.96</v>
      </c>
      <c r="E54" s="136">
        <f t="shared" si="2"/>
        <v>4.96</v>
      </c>
      <c r="F54" s="139">
        <v>1.008</v>
      </c>
      <c r="G54" s="244">
        <f t="shared" si="1"/>
        <v>3.952</v>
      </c>
      <c r="H54" s="141">
        <v>31616</v>
      </c>
      <c r="I54" s="264"/>
    </row>
    <row r="55" spans="1:9" ht="12.75">
      <c r="A55" s="169" t="s">
        <v>1169</v>
      </c>
      <c r="B55" s="169" t="s">
        <v>1274</v>
      </c>
      <c r="C55" s="298">
        <v>3.734</v>
      </c>
      <c r="D55" s="172">
        <v>6.235</v>
      </c>
      <c r="E55" s="145">
        <f t="shared" si="2"/>
        <v>2.5010000000000003</v>
      </c>
      <c r="F55" s="255">
        <v>1.242</v>
      </c>
      <c r="G55" s="296">
        <f t="shared" si="1"/>
        <v>1.2590000000000003</v>
      </c>
      <c r="H55" s="247">
        <v>10072</v>
      </c>
      <c r="I55" s="285"/>
    </row>
    <row r="56" spans="1:9" ht="12.75">
      <c r="A56" s="614" t="s">
        <v>828</v>
      </c>
      <c r="B56" s="614"/>
      <c r="C56" s="614"/>
      <c r="D56" s="614"/>
      <c r="E56" s="234">
        <f>SUM(E11:E55)</f>
        <v>156.51500000000004</v>
      </c>
      <c r="F56" s="287">
        <f>SUM(F11:F55)</f>
        <v>56.18500000000001</v>
      </c>
      <c r="G56" s="152">
        <f>SUM(G11:G55)</f>
        <v>100.33000000000001</v>
      </c>
      <c r="H56" s="154">
        <f>SUM(H11:H55)</f>
        <v>735075</v>
      </c>
      <c r="I56" s="271"/>
    </row>
    <row r="57" spans="1:8" ht="12.75">
      <c r="A57" s="179"/>
      <c r="B57" s="179"/>
      <c r="C57" s="180"/>
      <c r="D57" s="180"/>
      <c r="H57" s="299"/>
    </row>
    <row r="58" spans="1:9" ht="12.75" customHeight="1">
      <c r="A58" s="178" t="s">
        <v>829</v>
      </c>
      <c r="B58" s="179"/>
      <c r="C58" s="180"/>
      <c r="D58" s="180"/>
      <c r="E58" s="290">
        <f>SUM(E10+E56)</f>
        <v>205.97000000000006</v>
      </c>
      <c r="F58" s="290">
        <f>SUM(F10+F56)</f>
        <v>79.12</v>
      </c>
      <c r="G58" s="290">
        <f>SUM(G10+G56)</f>
        <v>126.85000000000002</v>
      </c>
      <c r="H58" s="185">
        <f>SUM(H10+H56)</f>
        <v>919522</v>
      </c>
      <c r="I58" s="300"/>
    </row>
    <row r="59" spans="1:8" ht="12.75" customHeight="1">
      <c r="A59" s="179"/>
      <c r="B59" s="179"/>
      <c r="C59" s="180"/>
      <c r="D59" s="180"/>
      <c r="H59" s="299"/>
    </row>
    <row r="60" spans="1:8" ht="12.75" customHeight="1">
      <c r="A60" s="183" t="s">
        <v>830</v>
      </c>
      <c r="B60" s="184"/>
      <c r="C60" s="180"/>
      <c r="D60" s="180"/>
      <c r="H60" s="299"/>
    </row>
    <row r="61" spans="1:8" ht="12.75" customHeight="1">
      <c r="A61" s="178"/>
      <c r="B61" s="179"/>
      <c r="C61" s="180"/>
      <c r="D61" s="180"/>
      <c r="H61" s="299"/>
    </row>
    <row r="62" spans="1:8" ht="12.75" customHeight="1">
      <c r="A62" s="186" t="s">
        <v>663</v>
      </c>
      <c r="B62" s="179"/>
      <c r="C62" s="180"/>
      <c r="D62" s="180"/>
      <c r="H62" s="299"/>
    </row>
    <row r="63" spans="1:8" ht="12.75" customHeight="1">
      <c r="A63" s="179"/>
      <c r="B63" s="179"/>
      <c r="C63" s="180"/>
      <c r="D63" s="180"/>
      <c r="H63" s="299"/>
    </row>
    <row r="64" spans="1:8" ht="12.75" customHeight="1">
      <c r="A64" s="179"/>
      <c r="B64" s="179"/>
      <c r="C64" s="180"/>
      <c r="D64" s="180"/>
      <c r="H64" s="299"/>
    </row>
    <row r="65" spans="1:8" ht="12.75" customHeight="1">
      <c r="A65" s="179"/>
      <c r="B65" s="179"/>
      <c r="C65" s="180"/>
      <c r="D65" s="180"/>
      <c r="H65" s="299"/>
    </row>
    <row r="66" spans="1:4" ht="12.75" customHeight="1">
      <c r="A66" s="179"/>
      <c r="B66" s="179"/>
      <c r="C66" s="180"/>
      <c r="D66" s="180"/>
    </row>
    <row r="67" spans="1:4" ht="12.75">
      <c r="A67" s="179"/>
      <c r="B67" s="179"/>
      <c r="C67" s="180"/>
      <c r="D67" s="180"/>
    </row>
    <row r="68" spans="1:4" ht="12.75">
      <c r="A68" s="179"/>
      <c r="B68" s="179"/>
      <c r="C68" s="180"/>
      <c r="D68" s="180"/>
    </row>
    <row r="69" spans="1:4" ht="12.75">
      <c r="A69" s="179"/>
      <c r="B69" s="179"/>
      <c r="C69" s="180"/>
      <c r="D69" s="180"/>
    </row>
    <row r="70" spans="1:4" ht="12.75">
      <c r="A70" s="179"/>
      <c r="B70" s="179"/>
      <c r="C70" s="180"/>
      <c r="D70" s="180"/>
    </row>
    <row r="71" spans="1:4" ht="12.75">
      <c r="A71" s="179"/>
      <c r="B71" s="179"/>
      <c r="C71" s="180"/>
      <c r="D71" s="180"/>
    </row>
    <row r="72" spans="1:4" ht="12.75">
      <c r="A72" s="179"/>
      <c r="B72" s="179"/>
      <c r="C72" s="180"/>
      <c r="D72" s="180"/>
    </row>
    <row r="73" spans="1:4" ht="12.75">
      <c r="A73" s="179"/>
      <c r="B73" s="179"/>
      <c r="C73" s="180"/>
      <c r="D73" s="180"/>
    </row>
    <row r="74" spans="1:4" ht="12.75">
      <c r="A74" s="179"/>
      <c r="B74" s="179"/>
      <c r="C74" s="180"/>
      <c r="D74" s="180"/>
    </row>
    <row r="75" spans="1:4" ht="12.75">
      <c r="A75" s="179"/>
      <c r="B75" s="179"/>
      <c r="C75" s="180"/>
      <c r="D75" s="180"/>
    </row>
    <row r="76" spans="1:4" ht="12.75">
      <c r="A76" s="179"/>
      <c r="B76" s="179"/>
      <c r="C76" s="180"/>
      <c r="D76" s="180"/>
    </row>
    <row r="77" spans="1:4" ht="12.75">
      <c r="A77" s="179"/>
      <c r="B77" s="179"/>
      <c r="C77" s="180"/>
      <c r="D77" s="180"/>
    </row>
    <row r="78" spans="1:4" ht="12.75">
      <c r="A78" s="179"/>
      <c r="B78" s="179"/>
      <c r="C78" s="180"/>
      <c r="D78" s="180"/>
    </row>
    <row r="79" spans="1:4" ht="12.75">
      <c r="A79" s="179"/>
      <c r="B79" s="179"/>
      <c r="C79" s="180"/>
      <c r="D79" s="180"/>
    </row>
    <row r="80" spans="1:4" ht="12.75">
      <c r="A80" s="179"/>
      <c r="B80" s="179"/>
      <c r="C80" s="180"/>
      <c r="D80" s="180"/>
    </row>
    <row r="81" spans="1:4" ht="12.75">
      <c r="A81" s="179"/>
      <c r="B81" s="179"/>
      <c r="C81" s="180"/>
      <c r="D81" s="180"/>
    </row>
    <row r="82" spans="1:4" ht="12.75">
      <c r="A82" s="179"/>
      <c r="B82" s="179"/>
      <c r="C82" s="180"/>
      <c r="D82" s="180"/>
    </row>
    <row r="83" spans="1:4" ht="12.75">
      <c r="A83" s="179"/>
      <c r="B83" s="179"/>
      <c r="C83" s="180"/>
      <c r="D83" s="180"/>
    </row>
    <row r="84" spans="1:4" ht="12.75">
      <c r="A84" s="179"/>
      <c r="B84" s="179"/>
      <c r="C84" s="180"/>
      <c r="D84" s="180"/>
    </row>
    <row r="85" spans="1:4" ht="12.75">
      <c r="A85" s="179"/>
      <c r="B85" s="179"/>
      <c r="C85" s="180"/>
      <c r="D85" s="180"/>
    </row>
    <row r="86" spans="1:4" ht="12.75">
      <c r="A86" s="179"/>
      <c r="B86" s="179"/>
      <c r="C86" s="180"/>
      <c r="D86" s="180"/>
    </row>
    <row r="87" spans="1:4" ht="12.75">
      <c r="A87" s="179"/>
      <c r="B87" s="179"/>
      <c r="C87" s="180"/>
      <c r="D87" s="180"/>
    </row>
    <row r="88" spans="1:4" ht="12.75">
      <c r="A88" s="179"/>
      <c r="B88" s="179"/>
      <c r="C88" s="180"/>
      <c r="D88" s="180"/>
    </row>
    <row r="89" spans="1:4" ht="12.75">
      <c r="A89" s="179"/>
      <c r="B89" s="179"/>
      <c r="C89" s="180"/>
      <c r="D89" s="180"/>
    </row>
    <row r="90" spans="1:4" ht="12.75">
      <c r="A90" s="179"/>
      <c r="B90" s="179"/>
      <c r="C90" s="180"/>
      <c r="D90" s="180"/>
    </row>
    <row r="91" spans="1:4" ht="12.75">
      <c r="A91" s="179"/>
      <c r="B91" s="179"/>
      <c r="C91" s="180"/>
      <c r="D91" s="180"/>
    </row>
    <row r="92" spans="1:4" ht="12.75">
      <c r="A92" s="179"/>
      <c r="B92" s="179"/>
      <c r="C92" s="180"/>
      <c r="D92" s="180"/>
    </row>
    <row r="93" spans="1:4" ht="12.75">
      <c r="A93" s="179"/>
      <c r="B93" s="179"/>
      <c r="C93" s="180"/>
      <c r="D93" s="180"/>
    </row>
    <row r="94" spans="1:4" ht="12.75">
      <c r="A94" s="179"/>
      <c r="B94" s="179"/>
      <c r="C94" s="180"/>
      <c r="D94" s="180"/>
    </row>
    <row r="95" spans="1:4" ht="12.75">
      <c r="A95" s="179"/>
      <c r="B95" s="179"/>
      <c r="C95" s="180"/>
      <c r="D95" s="180"/>
    </row>
    <row r="96" spans="1:4" ht="12.75">
      <c r="A96" s="179"/>
      <c r="B96" s="179"/>
      <c r="C96" s="180"/>
      <c r="D96" s="180"/>
    </row>
    <row r="97" spans="1:4" ht="12.75">
      <c r="A97" s="179"/>
      <c r="B97" s="179"/>
      <c r="C97" s="180"/>
      <c r="D97" s="180"/>
    </row>
    <row r="98" spans="1:4" ht="12.75">
      <c r="A98" s="179"/>
      <c r="B98" s="179"/>
      <c r="C98" s="180"/>
      <c r="D98" s="180"/>
    </row>
    <row r="99" spans="1:4" ht="12.75">
      <c r="A99" s="179"/>
      <c r="B99" s="179"/>
      <c r="C99" s="180"/>
      <c r="D99" s="180"/>
    </row>
    <row r="100" spans="1:4" ht="12.75">
      <c r="A100" s="179"/>
      <c r="B100" s="179"/>
      <c r="C100" s="180"/>
      <c r="D100" s="180"/>
    </row>
    <row r="101" spans="1:4" ht="12.75">
      <c r="A101" s="179"/>
      <c r="B101" s="179"/>
      <c r="C101" s="180"/>
      <c r="D101" s="180"/>
    </row>
    <row r="102" spans="1:4" ht="12.75">
      <c r="A102" s="179"/>
      <c r="B102" s="179"/>
      <c r="C102" s="180"/>
      <c r="D102" s="180"/>
    </row>
    <row r="103" spans="1:4" ht="12.75">
      <c r="A103" s="179"/>
      <c r="B103" s="179"/>
      <c r="C103" s="180"/>
      <c r="D103" s="180"/>
    </row>
    <row r="104" spans="1:4" ht="12.75">
      <c r="A104" s="179"/>
      <c r="B104" s="179"/>
      <c r="C104" s="180"/>
      <c r="D104" s="180"/>
    </row>
    <row r="105" spans="1:4" ht="12.75">
      <c r="A105" s="179"/>
      <c r="B105" s="179"/>
      <c r="C105" s="180"/>
      <c r="D105" s="180"/>
    </row>
    <row r="106" spans="1:4" ht="12.75">
      <c r="A106" s="179"/>
      <c r="B106" s="179"/>
      <c r="C106" s="180"/>
      <c r="D106" s="180"/>
    </row>
    <row r="107" spans="1:4" ht="12.75">
      <c r="A107" s="179"/>
      <c r="B107" s="179"/>
      <c r="C107" s="180"/>
      <c r="D107" s="180"/>
    </row>
    <row r="108" spans="1:4" ht="12.75">
      <c r="A108" s="179"/>
      <c r="B108" s="179"/>
      <c r="C108" s="180"/>
      <c r="D108" s="180"/>
    </row>
    <row r="109" spans="1:4" ht="12.75">
      <c r="A109" s="179"/>
      <c r="B109" s="179"/>
      <c r="C109" s="180"/>
      <c r="D109" s="180"/>
    </row>
    <row r="110" spans="1:4" ht="12.75">
      <c r="A110" s="179"/>
      <c r="B110" s="179"/>
      <c r="C110" s="180"/>
      <c r="D110" s="180"/>
    </row>
    <row r="111" spans="1:4" ht="12.75">
      <c r="A111" s="179"/>
      <c r="B111" s="179"/>
      <c r="C111" s="180"/>
      <c r="D111" s="180"/>
    </row>
    <row r="112" spans="1:4" ht="12.75">
      <c r="A112" s="179"/>
      <c r="B112" s="179"/>
      <c r="C112" s="180"/>
      <c r="D112" s="180"/>
    </row>
    <row r="113" spans="1:4" ht="12.75">
      <c r="A113" s="179"/>
      <c r="B113" s="179"/>
      <c r="C113" s="180"/>
      <c r="D113" s="180"/>
    </row>
    <row r="114" spans="1:4" ht="12.75">
      <c r="A114" s="179"/>
      <c r="B114" s="179"/>
      <c r="C114" s="180"/>
      <c r="D114" s="180"/>
    </row>
    <row r="115" spans="1:4" ht="12.75">
      <c r="A115" s="179"/>
      <c r="B115" s="179"/>
      <c r="C115" s="180"/>
      <c r="D115" s="180"/>
    </row>
    <row r="116" spans="1:4" ht="12.75">
      <c r="A116" s="179"/>
      <c r="B116" s="179"/>
      <c r="C116" s="180"/>
      <c r="D116" s="180"/>
    </row>
    <row r="117" spans="1:4" ht="12.75">
      <c r="A117" s="179"/>
      <c r="B117" s="179"/>
      <c r="C117" s="180"/>
      <c r="D117" s="180"/>
    </row>
    <row r="118" spans="1:4" ht="12.75">
      <c r="A118" s="179"/>
      <c r="B118" s="179"/>
      <c r="C118" s="180"/>
      <c r="D118" s="180"/>
    </row>
    <row r="119" spans="1:4" ht="12.75">
      <c r="A119" s="179"/>
      <c r="B119" s="179"/>
      <c r="C119" s="180"/>
      <c r="D119" s="180"/>
    </row>
    <row r="120" spans="1:4" ht="12.75">
      <c r="A120" s="179"/>
      <c r="B120" s="179"/>
      <c r="C120" s="180"/>
      <c r="D120" s="180"/>
    </row>
    <row r="121" spans="1:4" ht="12.75">
      <c r="A121" s="179"/>
      <c r="B121" s="179"/>
      <c r="C121" s="180"/>
      <c r="D121" s="180"/>
    </row>
    <row r="122" spans="1:4" ht="12.75">
      <c r="A122" s="179"/>
      <c r="B122" s="179"/>
      <c r="C122" s="180"/>
      <c r="D122" s="180"/>
    </row>
    <row r="123" spans="1:4" ht="12.75">
      <c r="A123" s="179"/>
      <c r="B123" s="179"/>
      <c r="C123" s="180"/>
      <c r="D123" s="180"/>
    </row>
    <row r="124" spans="1:4" ht="12.75">
      <c r="A124" s="179"/>
      <c r="B124" s="179"/>
      <c r="C124" s="180"/>
      <c r="D124" s="180"/>
    </row>
    <row r="125" spans="1:4" ht="12.75">
      <c r="A125" s="179"/>
      <c r="B125" s="179"/>
      <c r="C125" s="180"/>
      <c r="D125" s="180"/>
    </row>
    <row r="126" spans="1:4" ht="12.75">
      <c r="A126" s="179"/>
      <c r="B126" s="179"/>
      <c r="C126" s="180"/>
      <c r="D126" s="180"/>
    </row>
    <row r="127" spans="1:4" ht="12.75">
      <c r="A127" s="179"/>
      <c r="B127" s="179"/>
      <c r="C127" s="180"/>
      <c r="D127" s="180"/>
    </row>
    <row r="128" spans="1:4" ht="12.75">
      <c r="A128" s="179"/>
      <c r="B128" s="179"/>
      <c r="C128" s="180"/>
      <c r="D128" s="180"/>
    </row>
    <row r="129" spans="1:4" ht="12.75">
      <c r="A129" s="179"/>
      <c r="B129" s="179"/>
      <c r="C129" s="180"/>
      <c r="D129" s="180"/>
    </row>
    <row r="130" spans="1:4" ht="12.75">
      <c r="A130" s="179"/>
      <c r="B130" s="179"/>
      <c r="C130" s="180"/>
      <c r="D130" s="180"/>
    </row>
    <row r="131" spans="1:4" ht="12.75">
      <c r="A131" s="179"/>
      <c r="B131" s="179"/>
      <c r="C131" s="180"/>
      <c r="D131" s="180"/>
    </row>
    <row r="132" spans="1:4" ht="12.75">
      <c r="A132" s="179"/>
      <c r="B132" s="179"/>
      <c r="C132" s="180"/>
      <c r="D132" s="180"/>
    </row>
    <row r="133" spans="1:4" ht="12.75">
      <c r="A133" s="179"/>
      <c r="B133" s="179"/>
      <c r="C133" s="180"/>
      <c r="D133" s="180"/>
    </row>
    <row r="134" spans="1:4" ht="12.75">
      <c r="A134" s="179"/>
      <c r="B134" s="179"/>
      <c r="C134" s="180"/>
      <c r="D134" s="180"/>
    </row>
    <row r="135" spans="1:4" ht="12.75">
      <c r="A135" s="179"/>
      <c r="B135" s="179"/>
      <c r="C135" s="180"/>
      <c r="D135" s="180"/>
    </row>
    <row r="136" spans="1:4" ht="12.75">
      <c r="A136" s="179"/>
      <c r="B136" s="179"/>
      <c r="C136" s="180"/>
      <c r="D136" s="180"/>
    </row>
    <row r="137" spans="1:4" ht="12.75">
      <c r="A137" s="179"/>
      <c r="B137" s="179"/>
      <c r="C137" s="180"/>
      <c r="D137" s="180"/>
    </row>
    <row r="138" spans="1:4" ht="12.75">
      <c r="A138" s="179"/>
      <c r="B138" s="179"/>
      <c r="C138" s="180"/>
      <c r="D138" s="180"/>
    </row>
    <row r="139" spans="1:4" ht="12.75">
      <c r="A139" s="179"/>
      <c r="B139" s="179"/>
      <c r="C139" s="180"/>
      <c r="D139" s="180"/>
    </row>
    <row r="140" spans="1:4" ht="12.75">
      <c r="A140" s="179"/>
      <c r="B140" s="179"/>
      <c r="C140" s="180"/>
      <c r="D140" s="180"/>
    </row>
    <row r="141" spans="1:4" ht="12.75">
      <c r="A141" s="179"/>
      <c r="B141" s="179"/>
      <c r="C141" s="180"/>
      <c r="D141" s="180"/>
    </row>
    <row r="142" spans="1:4" ht="12.75">
      <c r="A142" s="179"/>
      <c r="B142" s="179"/>
      <c r="C142" s="180"/>
      <c r="D142" s="180"/>
    </row>
    <row r="143" spans="1:4" ht="12.75">
      <c r="A143" s="179"/>
      <c r="B143" s="179"/>
      <c r="C143" s="180"/>
      <c r="D143" s="180"/>
    </row>
    <row r="144" spans="1:4" ht="12.75">
      <c r="A144" s="179"/>
      <c r="B144" s="179"/>
      <c r="C144" s="180"/>
      <c r="D144" s="180"/>
    </row>
    <row r="145" spans="1:4" ht="12.75">
      <c r="A145" s="179"/>
      <c r="B145" s="179"/>
      <c r="C145" s="180"/>
      <c r="D145" s="180"/>
    </row>
    <row r="146" spans="1:4" ht="12.75">
      <c r="A146" s="179"/>
      <c r="B146" s="179"/>
      <c r="C146" s="180"/>
      <c r="D146" s="180"/>
    </row>
    <row r="147" spans="1:4" ht="12.75">
      <c r="A147" s="179"/>
      <c r="B147" s="179"/>
      <c r="C147" s="180"/>
      <c r="D147" s="180"/>
    </row>
    <row r="148" spans="1:4" ht="12.75">
      <c r="A148" s="179"/>
      <c r="B148" s="179"/>
      <c r="C148" s="180"/>
      <c r="D148" s="180"/>
    </row>
    <row r="149" spans="1:4" ht="12.75">
      <c r="A149" s="179"/>
      <c r="B149" s="179"/>
      <c r="C149" s="180"/>
      <c r="D149" s="180"/>
    </row>
    <row r="150" spans="1:4" ht="12.75">
      <c r="A150" s="179"/>
      <c r="B150" s="179"/>
      <c r="C150" s="180"/>
      <c r="D150" s="180"/>
    </row>
    <row r="151" spans="1:4" ht="12.75">
      <c r="A151" s="179"/>
      <c r="B151" s="179"/>
      <c r="C151" s="180"/>
      <c r="D151" s="180"/>
    </row>
    <row r="152" spans="1:4" ht="12.75">
      <c r="A152" s="179"/>
      <c r="B152" s="179"/>
      <c r="C152" s="180"/>
      <c r="D152" s="180"/>
    </row>
    <row r="153" spans="1:4" ht="12.75">
      <c r="A153" s="179"/>
      <c r="B153" s="179"/>
      <c r="C153" s="180"/>
      <c r="D153" s="180"/>
    </row>
    <row r="154" spans="1:4" ht="12.75">
      <c r="A154" s="179"/>
      <c r="B154" s="179"/>
      <c r="C154" s="180"/>
      <c r="D154" s="180"/>
    </row>
    <row r="155" spans="1:4" ht="12.75">
      <c r="A155" s="179"/>
      <c r="B155" s="179"/>
      <c r="C155" s="180"/>
      <c r="D155" s="180"/>
    </row>
    <row r="156" spans="1:4" ht="12.75">
      <c r="A156" s="179"/>
      <c r="B156" s="179"/>
      <c r="C156" s="180"/>
      <c r="D156" s="180"/>
    </row>
    <row r="157" spans="1:4" ht="12.75">
      <c r="A157" s="179"/>
      <c r="B157" s="179"/>
      <c r="C157" s="180"/>
      <c r="D157" s="180"/>
    </row>
    <row r="158" spans="1:4" ht="12.75">
      <c r="A158" s="179"/>
      <c r="B158" s="179"/>
      <c r="C158" s="180"/>
      <c r="D158" s="180"/>
    </row>
    <row r="159" spans="1:4" ht="12.75">
      <c r="A159" s="179"/>
      <c r="B159" s="179"/>
      <c r="C159" s="180"/>
      <c r="D159" s="180"/>
    </row>
    <row r="160" spans="1:4" ht="12.75">
      <c r="A160" s="179"/>
      <c r="B160" s="179"/>
      <c r="C160" s="180"/>
      <c r="D160" s="180"/>
    </row>
    <row r="161" spans="1:4" ht="12.75">
      <c r="A161" s="179"/>
      <c r="B161" s="179"/>
      <c r="C161" s="180"/>
      <c r="D161" s="180"/>
    </row>
    <row r="162" spans="1:4" ht="12.75">
      <c r="A162" s="179"/>
      <c r="B162" s="179"/>
      <c r="C162" s="180"/>
      <c r="D162" s="180"/>
    </row>
    <row r="163" spans="1:4" ht="12.75">
      <c r="A163" s="179"/>
      <c r="B163" s="179"/>
      <c r="C163" s="180"/>
      <c r="D163" s="180"/>
    </row>
    <row r="164" spans="1:4" ht="12.75">
      <c r="A164" s="179"/>
      <c r="B164" s="179"/>
      <c r="C164" s="180"/>
      <c r="D164" s="180"/>
    </row>
    <row r="165" spans="1:4" ht="12.75">
      <c r="A165" s="179"/>
      <c r="B165" s="179"/>
      <c r="C165" s="180"/>
      <c r="D165" s="180"/>
    </row>
    <row r="166" spans="1:4" ht="12.75">
      <c r="A166" s="179"/>
      <c r="B166" s="179"/>
      <c r="C166" s="180"/>
      <c r="D166" s="180"/>
    </row>
    <row r="167" spans="1:4" ht="12.75">
      <c r="A167" s="179"/>
      <c r="B167" s="179"/>
      <c r="C167" s="180"/>
      <c r="D167" s="180"/>
    </row>
    <row r="168" spans="1:4" ht="12.75">
      <c r="A168" s="179"/>
      <c r="B168" s="179"/>
      <c r="C168" s="180"/>
      <c r="D168" s="180"/>
    </row>
    <row r="169" spans="1:4" ht="12.75">
      <c r="A169" s="179"/>
      <c r="B169" s="179"/>
      <c r="C169" s="180"/>
      <c r="D169" s="180"/>
    </row>
    <row r="170" spans="1:4" ht="12.75">
      <c r="A170" s="179"/>
      <c r="B170" s="179"/>
      <c r="C170" s="180"/>
      <c r="D170" s="180"/>
    </row>
    <row r="171" spans="1:4" ht="12.75">
      <c r="A171" s="179"/>
      <c r="B171" s="179"/>
      <c r="C171" s="180"/>
      <c r="D171" s="180"/>
    </row>
    <row r="172" spans="1:4" ht="12.75">
      <c r="A172" s="179"/>
      <c r="B172" s="179"/>
      <c r="C172" s="180"/>
      <c r="D172" s="180"/>
    </row>
    <row r="173" spans="1:4" ht="12.75">
      <c r="A173" s="179"/>
      <c r="B173" s="179"/>
      <c r="C173" s="180"/>
      <c r="D173" s="180"/>
    </row>
    <row r="174" spans="1:4" ht="12.75">
      <c r="A174" s="179"/>
      <c r="B174" s="179"/>
      <c r="C174" s="180"/>
      <c r="D174" s="180"/>
    </row>
    <row r="175" spans="1:4" ht="12.75">
      <c r="A175" s="179"/>
      <c r="B175" s="179"/>
      <c r="C175" s="180"/>
      <c r="D175" s="180"/>
    </row>
    <row r="176" spans="1:4" ht="12.75">
      <c r="A176" s="179"/>
      <c r="B176" s="179"/>
      <c r="C176" s="180"/>
      <c r="D176" s="180"/>
    </row>
    <row r="177" spans="1:4" ht="12.75">
      <c r="A177" s="179"/>
      <c r="B177" s="179"/>
      <c r="C177" s="180"/>
      <c r="D177" s="180"/>
    </row>
    <row r="178" spans="1:4" ht="12.75">
      <c r="A178" s="179"/>
      <c r="B178" s="179"/>
      <c r="C178" s="180"/>
      <c r="D178" s="180"/>
    </row>
    <row r="179" spans="1:4" ht="12.75">
      <c r="A179" s="179"/>
      <c r="B179" s="179"/>
      <c r="C179" s="180"/>
      <c r="D179" s="180"/>
    </row>
    <row r="180" spans="1:4" ht="12.75">
      <c r="A180" s="179"/>
      <c r="B180" s="179"/>
      <c r="C180" s="180"/>
      <c r="D180" s="180"/>
    </row>
    <row r="181" spans="1:4" ht="12.75">
      <c r="A181" s="179"/>
      <c r="B181" s="179"/>
      <c r="C181" s="180"/>
      <c r="D181" s="180"/>
    </row>
    <row r="182" spans="1:4" ht="12.75">
      <c r="A182" s="179"/>
      <c r="B182" s="179"/>
      <c r="C182" s="180"/>
      <c r="D182" s="180"/>
    </row>
    <row r="183" spans="1:4" ht="12.75">
      <c r="A183" s="179"/>
      <c r="B183" s="179"/>
      <c r="C183" s="180"/>
      <c r="D183" s="180"/>
    </row>
    <row r="184" spans="1:4" ht="12.75">
      <c r="A184" s="179"/>
      <c r="B184" s="179"/>
      <c r="C184" s="180"/>
      <c r="D184" s="180"/>
    </row>
    <row r="185" spans="1:4" ht="12.75">
      <c r="A185" s="179"/>
      <c r="B185" s="179"/>
      <c r="C185" s="180"/>
      <c r="D185" s="180"/>
    </row>
    <row r="186" spans="1:4" ht="12.75">
      <c r="A186" s="179"/>
      <c r="B186" s="179"/>
      <c r="C186" s="180"/>
      <c r="D186" s="180"/>
    </row>
    <row r="187" spans="1:4" ht="12.75">
      <c r="A187" s="179"/>
      <c r="B187" s="179"/>
      <c r="C187" s="180"/>
      <c r="D187" s="180"/>
    </row>
    <row r="188" spans="1:4" ht="12.75">
      <c r="A188" s="179"/>
      <c r="B188" s="179"/>
      <c r="C188" s="180"/>
      <c r="D188" s="180"/>
    </row>
    <row r="189" spans="1:4" ht="12.75">
      <c r="A189" s="179"/>
      <c r="B189" s="179"/>
      <c r="C189" s="180"/>
      <c r="D189" s="180"/>
    </row>
    <row r="190" spans="1:4" ht="12.75">
      <c r="A190" s="179"/>
      <c r="B190" s="179"/>
      <c r="C190" s="180"/>
      <c r="D190" s="180"/>
    </row>
  </sheetData>
  <sheetProtection/>
  <mergeCells count="8">
    <mergeCell ref="H3:H4"/>
    <mergeCell ref="I3:I4"/>
    <mergeCell ref="A10:D10"/>
    <mergeCell ref="A56:D56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pane ySplit="4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5" width="8.28125" style="27" customWidth="1"/>
    <col min="6" max="7" width="8.28125" style="187" customWidth="1"/>
    <col min="8" max="8" width="9.28125" style="289" customWidth="1"/>
    <col min="9" max="9" width="20.8515625" style="0" customWidth="1"/>
    <col min="10" max="10" width="9.140625" style="102" customWidth="1"/>
    <col min="12" max="12" width="9.28125" style="0" customWidth="1"/>
    <col min="13" max="13" width="42.8515625" style="0" customWidth="1"/>
    <col min="14" max="16" width="8.28125" style="0" customWidth="1"/>
    <col min="17" max="17" width="9.57421875" style="0" customWidth="1"/>
  </cols>
  <sheetData>
    <row r="2" ht="18">
      <c r="A2" s="112" t="s">
        <v>627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7" t="s">
        <v>1189</v>
      </c>
      <c r="B5" s="241" t="s">
        <v>1275</v>
      </c>
      <c r="C5" s="122">
        <v>11.724</v>
      </c>
      <c r="D5" s="124">
        <v>22.922</v>
      </c>
      <c r="E5" s="122">
        <f aca="true" t="shared" si="0" ref="E5:E11">ABS(D5-C5)</f>
        <v>11.198</v>
      </c>
      <c r="F5" s="191">
        <v>2.573</v>
      </c>
      <c r="G5" s="192">
        <f aca="true" t="shared" si="1" ref="G5:G11">E5-F5</f>
        <v>8.625</v>
      </c>
      <c r="H5" s="126">
        <v>70725</v>
      </c>
      <c r="I5" s="261"/>
    </row>
    <row r="6" spans="1:9" ht="12.75">
      <c r="A6" s="134" t="s">
        <v>1276</v>
      </c>
      <c r="B6" s="135" t="s">
        <v>1277</v>
      </c>
      <c r="C6" s="136">
        <v>0</v>
      </c>
      <c r="D6" s="139">
        <v>9.331</v>
      </c>
      <c r="E6" s="136">
        <f t="shared" si="0"/>
        <v>9.331</v>
      </c>
      <c r="F6" s="196">
        <v>1.936</v>
      </c>
      <c r="G6" s="197">
        <f t="shared" si="1"/>
        <v>7.395</v>
      </c>
      <c r="H6" s="301">
        <v>59160</v>
      </c>
      <c r="I6" s="264"/>
    </row>
    <row r="7" spans="1:9" ht="12.75">
      <c r="A7" s="302" t="s">
        <v>1278</v>
      </c>
      <c r="B7" s="303" t="s">
        <v>1279</v>
      </c>
      <c r="C7" s="136">
        <v>16.331</v>
      </c>
      <c r="D7" s="139">
        <v>17.951</v>
      </c>
      <c r="E7" s="136">
        <f t="shared" si="0"/>
        <v>1.620000000000001</v>
      </c>
      <c r="F7" s="196">
        <v>0</v>
      </c>
      <c r="G7" s="197">
        <f t="shared" si="1"/>
        <v>1.620000000000001</v>
      </c>
      <c r="H7" s="164">
        <v>4800</v>
      </c>
      <c r="I7" s="264"/>
    </row>
    <row r="8" spans="1:9" ht="12.75">
      <c r="A8" s="134" t="s">
        <v>1192</v>
      </c>
      <c r="B8" s="135" t="s">
        <v>1280</v>
      </c>
      <c r="C8" s="136">
        <v>0</v>
      </c>
      <c r="D8" s="139">
        <v>10.283</v>
      </c>
      <c r="E8" s="136">
        <f t="shared" si="0"/>
        <v>10.283</v>
      </c>
      <c r="F8" s="196">
        <v>4.404</v>
      </c>
      <c r="G8" s="197">
        <f t="shared" si="1"/>
        <v>5.879</v>
      </c>
      <c r="H8" s="301">
        <v>25867.6</v>
      </c>
      <c r="I8" s="264"/>
    </row>
    <row r="9" spans="1:9" ht="12.75">
      <c r="A9" s="134" t="s">
        <v>1281</v>
      </c>
      <c r="B9" s="135" t="s">
        <v>1282</v>
      </c>
      <c r="C9" s="136">
        <v>0</v>
      </c>
      <c r="D9" s="139">
        <v>0.147</v>
      </c>
      <c r="E9" s="136">
        <f t="shared" si="0"/>
        <v>0.147</v>
      </c>
      <c r="F9" s="196">
        <v>0</v>
      </c>
      <c r="G9" s="197">
        <f t="shared" si="1"/>
        <v>0.147</v>
      </c>
      <c r="H9" s="164">
        <v>882</v>
      </c>
      <c r="I9" s="264"/>
    </row>
    <row r="10" spans="1:9" ht="12.75">
      <c r="A10" s="134" t="s">
        <v>1072</v>
      </c>
      <c r="B10" s="135" t="s">
        <v>1283</v>
      </c>
      <c r="C10" s="136">
        <v>1.017</v>
      </c>
      <c r="D10" s="139">
        <v>1.635</v>
      </c>
      <c r="E10" s="136">
        <f t="shared" si="0"/>
        <v>0.6180000000000001</v>
      </c>
      <c r="F10" s="196">
        <v>0</v>
      </c>
      <c r="G10" s="197">
        <f t="shared" si="1"/>
        <v>0.6180000000000001</v>
      </c>
      <c r="H10" s="164">
        <v>5067.6</v>
      </c>
      <c r="I10" s="264"/>
    </row>
    <row r="11" spans="1:9" ht="12.75">
      <c r="A11" s="143" t="s">
        <v>1072</v>
      </c>
      <c r="B11" s="144" t="s">
        <v>1284</v>
      </c>
      <c r="C11" s="145">
        <v>2.283</v>
      </c>
      <c r="D11" s="245">
        <v>10.572</v>
      </c>
      <c r="E11" s="145">
        <f t="shared" si="0"/>
        <v>8.289</v>
      </c>
      <c r="F11" s="213">
        <v>2.938</v>
      </c>
      <c r="G11" s="214">
        <f t="shared" si="1"/>
        <v>5.350999999999999</v>
      </c>
      <c r="H11" s="304">
        <v>43878.2</v>
      </c>
      <c r="I11" s="285"/>
    </row>
    <row r="12" spans="1:9" ht="12.75">
      <c r="A12" s="607" t="s">
        <v>685</v>
      </c>
      <c r="B12" s="607"/>
      <c r="C12" s="607"/>
      <c r="D12" s="607"/>
      <c r="E12" s="234">
        <f>SUM(E5:E11)</f>
        <v>41.486000000000004</v>
      </c>
      <c r="F12" s="153">
        <f>SUM(F5:F11)</f>
        <v>11.851</v>
      </c>
      <c r="G12" s="152">
        <f>SUM(G5:G11)</f>
        <v>29.634999999999994</v>
      </c>
      <c r="H12" s="154">
        <f>SUM(H5:H11)</f>
        <v>210380.40000000002</v>
      </c>
      <c r="I12" s="271"/>
    </row>
    <row r="13" spans="1:10" ht="12.75">
      <c r="A13" s="249" t="s">
        <v>1285</v>
      </c>
      <c r="B13" s="272" t="s">
        <v>1286</v>
      </c>
      <c r="C13" s="158">
        <v>0</v>
      </c>
      <c r="D13" s="273">
        <v>0.7</v>
      </c>
      <c r="E13" s="122">
        <f aca="true" t="shared" si="2" ref="E13:E44">ABS(D13-C13)</f>
        <v>0.7</v>
      </c>
      <c r="F13" s="191">
        <v>0.444</v>
      </c>
      <c r="G13" s="192">
        <f aca="true" t="shared" si="3" ref="G13:G44">E13-F13</f>
        <v>0.25599999999999995</v>
      </c>
      <c r="H13" s="305">
        <v>1024</v>
      </c>
      <c r="I13" s="261"/>
      <c r="J13" s="306"/>
    </row>
    <row r="14" spans="1:10" ht="12.75">
      <c r="A14" s="156" t="s">
        <v>1287</v>
      </c>
      <c r="B14" s="157" t="s">
        <v>1288</v>
      </c>
      <c r="C14" s="161">
        <v>0</v>
      </c>
      <c r="D14" s="276">
        <v>1.33</v>
      </c>
      <c r="E14" s="136">
        <f t="shared" si="2"/>
        <v>1.33</v>
      </c>
      <c r="F14" s="196">
        <v>1.33</v>
      </c>
      <c r="G14" s="197">
        <f t="shared" si="3"/>
        <v>0</v>
      </c>
      <c r="H14" s="164">
        <v>0</v>
      </c>
      <c r="I14" s="264"/>
      <c r="J14" s="306"/>
    </row>
    <row r="15" spans="1:10" ht="12.75">
      <c r="A15" s="156" t="s">
        <v>1289</v>
      </c>
      <c r="B15" s="157" t="s">
        <v>1290</v>
      </c>
      <c r="C15" s="161">
        <v>0</v>
      </c>
      <c r="D15" s="276">
        <v>5.959</v>
      </c>
      <c r="E15" s="136">
        <f t="shared" si="2"/>
        <v>5.959</v>
      </c>
      <c r="F15" s="196">
        <v>1.438</v>
      </c>
      <c r="G15" s="197">
        <f t="shared" si="3"/>
        <v>4.521</v>
      </c>
      <c r="H15" s="301">
        <v>13656.3181741903</v>
      </c>
      <c r="I15" s="264"/>
      <c r="J15" s="306"/>
    </row>
    <row r="16" spans="1:10" ht="12.75">
      <c r="A16" s="249" t="s">
        <v>1291</v>
      </c>
      <c r="B16" s="272" t="s">
        <v>1292</v>
      </c>
      <c r="C16" s="161">
        <v>0</v>
      </c>
      <c r="D16" s="276">
        <v>3.954</v>
      </c>
      <c r="E16" s="136">
        <f t="shared" si="2"/>
        <v>3.954</v>
      </c>
      <c r="F16" s="196">
        <v>0.799</v>
      </c>
      <c r="G16" s="197">
        <f t="shared" si="3"/>
        <v>3.1550000000000002</v>
      </c>
      <c r="H16" s="164">
        <v>9974.076884167933</v>
      </c>
      <c r="I16" s="264"/>
      <c r="J16" s="306"/>
    </row>
    <row r="17" spans="1:10" ht="12.75">
      <c r="A17" s="156" t="s">
        <v>1075</v>
      </c>
      <c r="B17" s="157" t="s">
        <v>1293</v>
      </c>
      <c r="C17" s="161">
        <v>0</v>
      </c>
      <c r="D17" s="276">
        <v>11.119</v>
      </c>
      <c r="E17" s="136">
        <f t="shared" si="2"/>
        <v>11.119</v>
      </c>
      <c r="F17" s="196">
        <v>2.611</v>
      </c>
      <c r="G17" s="197">
        <f t="shared" si="3"/>
        <v>8.508</v>
      </c>
      <c r="H17" s="164">
        <v>64660.8</v>
      </c>
      <c r="I17" s="264"/>
      <c r="J17" s="306"/>
    </row>
    <row r="18" spans="1:10" ht="12.75">
      <c r="A18" s="156" t="s">
        <v>1294</v>
      </c>
      <c r="B18" s="157" t="s">
        <v>1295</v>
      </c>
      <c r="C18" s="161">
        <v>0</v>
      </c>
      <c r="D18" s="276">
        <v>3.665</v>
      </c>
      <c r="E18" s="136">
        <f t="shared" si="2"/>
        <v>3.665</v>
      </c>
      <c r="F18" s="196">
        <v>0.944</v>
      </c>
      <c r="G18" s="197">
        <f t="shared" si="3"/>
        <v>2.721</v>
      </c>
      <c r="H18" s="164">
        <v>16870.2</v>
      </c>
      <c r="I18" s="264"/>
      <c r="J18" s="306"/>
    </row>
    <row r="19" spans="1:10" ht="12.75">
      <c r="A19" s="156" t="s">
        <v>1296</v>
      </c>
      <c r="B19" s="157" t="s">
        <v>1297</v>
      </c>
      <c r="C19" s="161">
        <v>0</v>
      </c>
      <c r="D19" s="276">
        <v>0.482</v>
      </c>
      <c r="E19" s="136">
        <f t="shared" si="2"/>
        <v>0.482</v>
      </c>
      <c r="F19" s="196">
        <v>0</v>
      </c>
      <c r="G19" s="197">
        <f t="shared" si="3"/>
        <v>0.482</v>
      </c>
      <c r="H19" s="164">
        <v>3181.2</v>
      </c>
      <c r="I19" s="264"/>
      <c r="J19" s="306"/>
    </row>
    <row r="20" spans="1:10" ht="12.75">
      <c r="A20" s="156" t="s">
        <v>1298</v>
      </c>
      <c r="B20" s="157" t="s">
        <v>1299</v>
      </c>
      <c r="C20" s="161">
        <v>0</v>
      </c>
      <c r="D20" s="276">
        <v>10.215</v>
      </c>
      <c r="E20" s="136">
        <f t="shared" si="2"/>
        <v>10.215</v>
      </c>
      <c r="F20" s="196">
        <v>3.724</v>
      </c>
      <c r="G20" s="197">
        <f t="shared" si="3"/>
        <v>6.491</v>
      </c>
      <c r="H20" s="164">
        <v>46735.2</v>
      </c>
      <c r="I20" s="264"/>
      <c r="J20" s="306"/>
    </row>
    <row r="21" spans="1:10" ht="12.75">
      <c r="A21" s="156" t="s">
        <v>1300</v>
      </c>
      <c r="B21" s="157" t="s">
        <v>1301</v>
      </c>
      <c r="C21" s="161">
        <v>0</v>
      </c>
      <c r="D21" s="276">
        <v>2.118</v>
      </c>
      <c r="E21" s="136">
        <f t="shared" si="2"/>
        <v>2.118</v>
      </c>
      <c r="F21" s="196">
        <v>0.95</v>
      </c>
      <c r="G21" s="197">
        <f t="shared" si="3"/>
        <v>1.168</v>
      </c>
      <c r="H21" s="164">
        <v>3504</v>
      </c>
      <c r="I21" s="264"/>
      <c r="J21" s="306"/>
    </row>
    <row r="22" spans="1:10" ht="12.75">
      <c r="A22" s="249" t="s">
        <v>1302</v>
      </c>
      <c r="B22" s="272" t="s">
        <v>1303</v>
      </c>
      <c r="C22" s="161">
        <v>0</v>
      </c>
      <c r="D22" s="276">
        <v>2.09</v>
      </c>
      <c r="E22" s="136">
        <f t="shared" si="2"/>
        <v>2.09</v>
      </c>
      <c r="F22" s="196">
        <v>0.152</v>
      </c>
      <c r="G22" s="197">
        <f t="shared" si="3"/>
        <v>1.938</v>
      </c>
      <c r="H22" s="164">
        <v>12790.8</v>
      </c>
      <c r="I22" s="264"/>
      <c r="J22" s="306"/>
    </row>
    <row r="23" spans="1:10" ht="12.75">
      <c r="A23" s="156" t="s">
        <v>1304</v>
      </c>
      <c r="B23" s="157" t="s">
        <v>1305</v>
      </c>
      <c r="C23" s="161">
        <v>0</v>
      </c>
      <c r="D23" s="276">
        <v>0.826</v>
      </c>
      <c r="E23" s="136">
        <f t="shared" si="2"/>
        <v>0.826</v>
      </c>
      <c r="F23" s="196">
        <v>0.387</v>
      </c>
      <c r="G23" s="197">
        <f t="shared" si="3"/>
        <v>0.43899999999999995</v>
      </c>
      <c r="H23" s="164">
        <v>1756</v>
      </c>
      <c r="I23" s="264"/>
      <c r="J23" s="306"/>
    </row>
    <row r="24" spans="1:10" ht="12.75">
      <c r="A24" s="156" t="s">
        <v>1306</v>
      </c>
      <c r="B24" s="157" t="s">
        <v>1307</v>
      </c>
      <c r="C24" s="161">
        <v>0</v>
      </c>
      <c r="D24" s="276">
        <v>6.873</v>
      </c>
      <c r="E24" s="136">
        <f t="shared" si="2"/>
        <v>6.873</v>
      </c>
      <c r="F24" s="196">
        <v>1.982</v>
      </c>
      <c r="G24" s="197">
        <f t="shared" si="3"/>
        <v>4.891</v>
      </c>
      <c r="H24" s="164">
        <v>23476.8</v>
      </c>
      <c r="I24" s="264"/>
      <c r="J24" s="306"/>
    </row>
    <row r="25" spans="1:10" ht="12.75">
      <c r="A25" s="156" t="s">
        <v>1308</v>
      </c>
      <c r="B25" s="157" t="s">
        <v>1309</v>
      </c>
      <c r="C25" s="161">
        <v>0</v>
      </c>
      <c r="D25" s="276">
        <v>3.347</v>
      </c>
      <c r="E25" s="136">
        <f t="shared" si="2"/>
        <v>3.347</v>
      </c>
      <c r="F25" s="196">
        <v>0.665</v>
      </c>
      <c r="G25" s="197">
        <f t="shared" si="3"/>
        <v>2.682</v>
      </c>
      <c r="H25" s="164">
        <v>8814.460711084554</v>
      </c>
      <c r="I25" s="264"/>
      <c r="J25" s="306"/>
    </row>
    <row r="26" spans="1:10" ht="12.75">
      <c r="A26" s="156" t="s">
        <v>1310</v>
      </c>
      <c r="B26" s="157" t="s">
        <v>1311</v>
      </c>
      <c r="C26" s="161">
        <v>0</v>
      </c>
      <c r="D26" s="276">
        <v>3.912</v>
      </c>
      <c r="E26" s="136">
        <f t="shared" si="2"/>
        <v>3.912</v>
      </c>
      <c r="F26" s="196">
        <v>0.868</v>
      </c>
      <c r="G26" s="197">
        <f t="shared" si="3"/>
        <v>3.044</v>
      </c>
      <c r="H26" s="164">
        <v>12176</v>
      </c>
      <c r="I26" s="264"/>
      <c r="J26" s="306"/>
    </row>
    <row r="27" spans="1:10" ht="12.75">
      <c r="A27" s="156" t="s">
        <v>1312</v>
      </c>
      <c r="B27" s="157" t="s">
        <v>1313</v>
      </c>
      <c r="C27" s="161">
        <v>0</v>
      </c>
      <c r="D27" s="276">
        <v>0.334</v>
      </c>
      <c r="E27" s="136">
        <f t="shared" si="2"/>
        <v>0.334</v>
      </c>
      <c r="F27" s="196">
        <v>0</v>
      </c>
      <c r="G27" s="197">
        <f t="shared" si="3"/>
        <v>0.334</v>
      </c>
      <c r="H27" s="164">
        <v>1950</v>
      </c>
      <c r="I27" s="264"/>
      <c r="J27" s="306"/>
    </row>
    <row r="28" spans="1:10" ht="12.75">
      <c r="A28" s="156" t="s">
        <v>1314</v>
      </c>
      <c r="B28" s="157" t="s">
        <v>1315</v>
      </c>
      <c r="C28" s="161">
        <v>0</v>
      </c>
      <c r="D28" s="276">
        <v>2.862</v>
      </c>
      <c r="E28" s="136">
        <f t="shared" si="2"/>
        <v>2.862</v>
      </c>
      <c r="F28" s="196">
        <v>0.698</v>
      </c>
      <c r="G28" s="197">
        <f t="shared" si="3"/>
        <v>2.164</v>
      </c>
      <c r="H28" s="164">
        <v>6059.2</v>
      </c>
      <c r="I28" s="264"/>
      <c r="J28" s="306"/>
    </row>
    <row r="29" spans="1:10" ht="12.75">
      <c r="A29" s="156" t="s">
        <v>1316</v>
      </c>
      <c r="B29" s="157" t="s">
        <v>1317</v>
      </c>
      <c r="C29" s="161">
        <v>0</v>
      </c>
      <c r="D29" s="276">
        <v>1.555</v>
      </c>
      <c r="E29" s="136">
        <f t="shared" si="2"/>
        <v>1.555</v>
      </c>
      <c r="F29" s="196">
        <v>0</v>
      </c>
      <c r="G29" s="197">
        <f t="shared" si="3"/>
        <v>1.555</v>
      </c>
      <c r="H29" s="164">
        <v>6845.911949685535</v>
      </c>
      <c r="I29" s="264"/>
      <c r="J29" s="306"/>
    </row>
    <row r="30" spans="1:10" ht="12.75">
      <c r="A30" s="307" t="s">
        <v>1318</v>
      </c>
      <c r="B30" s="308" t="s">
        <v>1319</v>
      </c>
      <c r="C30" s="309">
        <v>0</v>
      </c>
      <c r="D30" s="310">
        <v>7.188</v>
      </c>
      <c r="E30" s="309">
        <f t="shared" si="2"/>
        <v>7.188</v>
      </c>
      <c r="F30" s="311">
        <v>1.851</v>
      </c>
      <c r="G30" s="312">
        <f t="shared" si="3"/>
        <v>5.337</v>
      </c>
      <c r="H30" s="313">
        <v>21348</v>
      </c>
      <c r="I30" s="264"/>
      <c r="J30" s="306"/>
    </row>
    <row r="31" spans="1:10" ht="12.75">
      <c r="A31" s="156" t="s">
        <v>1320</v>
      </c>
      <c r="B31" s="157" t="s">
        <v>1321</v>
      </c>
      <c r="C31" s="161">
        <v>0</v>
      </c>
      <c r="D31" s="276">
        <v>1.582</v>
      </c>
      <c r="E31" s="136">
        <f t="shared" si="2"/>
        <v>1.582</v>
      </c>
      <c r="F31" s="196">
        <v>0.16</v>
      </c>
      <c r="G31" s="197">
        <f t="shared" si="3"/>
        <v>1.4220000000000002</v>
      </c>
      <c r="H31" s="164">
        <v>4154.424040066779</v>
      </c>
      <c r="I31" s="264"/>
      <c r="J31" s="306"/>
    </row>
    <row r="32" spans="1:10" ht="12.75">
      <c r="A32" s="156" t="s">
        <v>1322</v>
      </c>
      <c r="B32" s="157" t="s">
        <v>1323</v>
      </c>
      <c r="C32" s="161">
        <v>0</v>
      </c>
      <c r="D32" s="276">
        <v>2.096</v>
      </c>
      <c r="E32" s="136">
        <f t="shared" si="2"/>
        <v>2.096</v>
      </c>
      <c r="F32" s="196">
        <v>0.467</v>
      </c>
      <c r="G32" s="197">
        <f t="shared" si="3"/>
        <v>1.629</v>
      </c>
      <c r="H32" s="164">
        <v>5663.400758533502</v>
      </c>
      <c r="I32" s="264"/>
      <c r="J32" s="306"/>
    </row>
    <row r="33" spans="1:10" ht="12.75">
      <c r="A33" s="307" t="s">
        <v>1324</v>
      </c>
      <c r="B33" s="308" t="s">
        <v>1325</v>
      </c>
      <c r="C33" s="309">
        <v>0</v>
      </c>
      <c r="D33" s="310">
        <v>7.895</v>
      </c>
      <c r="E33" s="309">
        <f t="shared" si="2"/>
        <v>7.895</v>
      </c>
      <c r="F33" s="311">
        <v>4.452</v>
      </c>
      <c r="G33" s="312">
        <f t="shared" si="3"/>
        <v>3.4429999999999996</v>
      </c>
      <c r="H33" s="313">
        <v>10677.242366412213</v>
      </c>
      <c r="I33" s="264"/>
      <c r="J33" s="306"/>
    </row>
    <row r="34" spans="1:10" ht="12.75">
      <c r="A34" s="156" t="s">
        <v>1326</v>
      </c>
      <c r="B34" s="157" t="s">
        <v>1327</v>
      </c>
      <c r="C34" s="161">
        <v>0</v>
      </c>
      <c r="D34" s="276">
        <v>1.022</v>
      </c>
      <c r="E34" s="136">
        <f t="shared" si="2"/>
        <v>1.022</v>
      </c>
      <c r="F34" s="196">
        <v>0.968</v>
      </c>
      <c r="G34" s="197">
        <f t="shared" si="3"/>
        <v>0.05400000000000005</v>
      </c>
      <c r="H34" s="301">
        <v>162</v>
      </c>
      <c r="I34" s="264"/>
      <c r="J34" s="306"/>
    </row>
    <row r="35" spans="1:17" ht="12.75">
      <c r="A35" s="156" t="s">
        <v>1328</v>
      </c>
      <c r="B35" s="157" t="s">
        <v>1329</v>
      </c>
      <c r="C35" s="161">
        <v>0</v>
      </c>
      <c r="D35" s="276">
        <v>1.603</v>
      </c>
      <c r="E35" s="136">
        <f t="shared" si="2"/>
        <v>1.603</v>
      </c>
      <c r="F35" s="196">
        <v>0.59</v>
      </c>
      <c r="G35" s="197">
        <f t="shared" si="3"/>
        <v>1.013</v>
      </c>
      <c r="H35" s="301">
        <v>4052</v>
      </c>
      <c r="I35" s="264"/>
      <c r="J35" s="306"/>
      <c r="L35" s="314"/>
      <c r="M35" s="314"/>
      <c r="N35" s="315"/>
      <c r="O35" s="315"/>
      <c r="P35" s="315"/>
      <c r="Q35" s="306"/>
    </row>
    <row r="36" spans="1:17" ht="12.75">
      <c r="A36" s="156" t="s">
        <v>1330</v>
      </c>
      <c r="B36" s="157" t="s">
        <v>1331</v>
      </c>
      <c r="C36" s="161">
        <v>0</v>
      </c>
      <c r="D36" s="276">
        <v>0.522</v>
      </c>
      <c r="E36" s="136">
        <f t="shared" si="2"/>
        <v>0.522</v>
      </c>
      <c r="F36" s="196">
        <v>0.131</v>
      </c>
      <c r="G36" s="197">
        <f t="shared" si="3"/>
        <v>0.391</v>
      </c>
      <c r="H36" s="164">
        <v>977.5</v>
      </c>
      <c r="I36" s="264"/>
      <c r="J36" s="306"/>
      <c r="L36" s="314"/>
      <c r="M36" s="314"/>
      <c r="N36" s="315"/>
      <c r="O36" s="315"/>
      <c r="P36" s="315"/>
      <c r="Q36" s="306"/>
    </row>
    <row r="37" spans="1:17" ht="12.75">
      <c r="A37" s="156" t="s">
        <v>1332</v>
      </c>
      <c r="B37" s="157" t="s">
        <v>1333</v>
      </c>
      <c r="C37" s="161">
        <v>0</v>
      </c>
      <c r="D37" s="276">
        <v>2.292</v>
      </c>
      <c r="E37" s="136">
        <f t="shared" si="2"/>
        <v>2.292</v>
      </c>
      <c r="F37" s="196">
        <v>0.543</v>
      </c>
      <c r="G37" s="197">
        <f t="shared" si="3"/>
        <v>1.7489999999999997</v>
      </c>
      <c r="H37" s="301">
        <v>5025.862068965516</v>
      </c>
      <c r="I37" s="264"/>
      <c r="J37" s="306"/>
      <c r="L37" s="314"/>
      <c r="M37" s="314"/>
      <c r="N37" s="315"/>
      <c r="O37" s="315"/>
      <c r="P37" s="315"/>
      <c r="Q37" s="306"/>
    </row>
    <row r="38" spans="1:10" ht="12.75">
      <c r="A38" s="156" t="s">
        <v>1334</v>
      </c>
      <c r="B38" s="157" t="s">
        <v>1335</v>
      </c>
      <c r="C38" s="161">
        <v>0</v>
      </c>
      <c r="D38" s="276">
        <v>3.605</v>
      </c>
      <c r="E38" s="136">
        <f t="shared" si="2"/>
        <v>3.605</v>
      </c>
      <c r="F38" s="196">
        <v>0.941</v>
      </c>
      <c r="G38" s="197">
        <f t="shared" si="3"/>
        <v>2.664</v>
      </c>
      <c r="H38" s="301">
        <v>18115.2</v>
      </c>
      <c r="I38" s="264"/>
      <c r="J38" s="306"/>
    </row>
    <row r="39" spans="1:10" ht="12.75">
      <c r="A39" s="156" t="s">
        <v>1336</v>
      </c>
      <c r="B39" s="157" t="s">
        <v>1337</v>
      </c>
      <c r="C39" s="161">
        <v>0</v>
      </c>
      <c r="D39" s="276">
        <v>1.232</v>
      </c>
      <c r="E39" s="136">
        <f t="shared" si="2"/>
        <v>1.232</v>
      </c>
      <c r="F39" s="196">
        <v>1.232</v>
      </c>
      <c r="G39" s="197">
        <f t="shared" si="3"/>
        <v>0</v>
      </c>
      <c r="H39" s="301">
        <v>0</v>
      </c>
      <c r="I39" s="264"/>
      <c r="J39" s="306"/>
    </row>
    <row r="40" spans="1:10" ht="12.75">
      <c r="A40" s="156" t="s">
        <v>1338</v>
      </c>
      <c r="B40" s="157" t="s">
        <v>1339</v>
      </c>
      <c r="C40" s="161">
        <v>0</v>
      </c>
      <c r="D40" s="276">
        <v>2.856</v>
      </c>
      <c r="E40" s="136">
        <f t="shared" si="2"/>
        <v>2.856</v>
      </c>
      <c r="F40" s="196">
        <v>0.048</v>
      </c>
      <c r="G40" s="197">
        <f t="shared" si="3"/>
        <v>2.808</v>
      </c>
      <c r="H40" s="164">
        <v>15724.8</v>
      </c>
      <c r="I40" s="264"/>
      <c r="J40" s="306"/>
    </row>
    <row r="41" spans="1:10" ht="12.75">
      <c r="A41" s="156" t="s">
        <v>1257</v>
      </c>
      <c r="B41" s="157" t="s">
        <v>1340</v>
      </c>
      <c r="C41" s="161">
        <v>0</v>
      </c>
      <c r="D41" s="276">
        <v>1.578</v>
      </c>
      <c r="E41" s="136">
        <f t="shared" si="2"/>
        <v>1.578</v>
      </c>
      <c r="F41" s="196">
        <v>0.731</v>
      </c>
      <c r="G41" s="197">
        <f t="shared" si="3"/>
        <v>0.8470000000000001</v>
      </c>
      <c r="H41" s="164">
        <v>4893.3823529411775</v>
      </c>
      <c r="I41" s="264"/>
      <c r="J41" s="306"/>
    </row>
    <row r="42" spans="1:10" ht="12.75">
      <c r="A42" s="156" t="s">
        <v>1341</v>
      </c>
      <c r="B42" s="157" t="s">
        <v>1342</v>
      </c>
      <c r="C42" s="161">
        <v>2.189</v>
      </c>
      <c r="D42" s="276">
        <v>2.503</v>
      </c>
      <c r="E42" s="136">
        <f t="shared" si="2"/>
        <v>0.31400000000000006</v>
      </c>
      <c r="F42" s="196">
        <v>0</v>
      </c>
      <c r="G42" s="197">
        <f t="shared" si="3"/>
        <v>0.31400000000000006</v>
      </c>
      <c r="H42" s="164">
        <v>1910.2661596958178</v>
      </c>
      <c r="I42" s="264"/>
      <c r="J42" s="306"/>
    </row>
    <row r="43" spans="1:10" ht="12.75">
      <c r="A43" s="307" t="s">
        <v>1341</v>
      </c>
      <c r="B43" s="308" t="s">
        <v>1343</v>
      </c>
      <c r="C43" s="309">
        <v>2.553</v>
      </c>
      <c r="D43" s="310">
        <v>9.214</v>
      </c>
      <c r="E43" s="309">
        <f t="shared" si="2"/>
        <v>6.6610000000000005</v>
      </c>
      <c r="F43" s="311">
        <v>0.749</v>
      </c>
      <c r="G43" s="312">
        <f t="shared" si="3"/>
        <v>5.912000000000001</v>
      </c>
      <c r="H43" s="313">
        <v>23648</v>
      </c>
      <c r="I43" s="264"/>
      <c r="J43" s="306"/>
    </row>
    <row r="44" spans="1:10" ht="12.75">
      <c r="A44" s="156" t="s">
        <v>1344</v>
      </c>
      <c r="B44" s="157" t="s">
        <v>1345</v>
      </c>
      <c r="C44" s="161">
        <v>6.305</v>
      </c>
      <c r="D44" s="276">
        <v>14.507</v>
      </c>
      <c r="E44" s="136">
        <f t="shared" si="2"/>
        <v>8.202</v>
      </c>
      <c r="F44" s="196">
        <v>2.093</v>
      </c>
      <c r="G44" s="197">
        <f t="shared" si="3"/>
        <v>6.109</v>
      </c>
      <c r="H44" s="164">
        <v>37875.8</v>
      </c>
      <c r="I44" s="264"/>
      <c r="J44" s="306"/>
    </row>
    <row r="45" spans="1:10" ht="12.75">
      <c r="A45" s="307" t="s">
        <v>1346</v>
      </c>
      <c r="B45" s="308" t="s">
        <v>1347</v>
      </c>
      <c r="C45" s="309">
        <v>1.306</v>
      </c>
      <c r="D45" s="310">
        <v>2.695</v>
      </c>
      <c r="E45" s="309">
        <f aca="true" t="shared" si="4" ref="E45:E70">ABS(D45-C45)</f>
        <v>1.3889999999999998</v>
      </c>
      <c r="F45" s="311">
        <v>0</v>
      </c>
      <c r="G45" s="312">
        <f aca="true" t="shared" si="5" ref="G45:G70">E45-F45</f>
        <v>1.3889999999999998</v>
      </c>
      <c r="H45" s="313">
        <v>8334</v>
      </c>
      <c r="I45" s="264"/>
      <c r="J45" s="306"/>
    </row>
    <row r="46" spans="1:10" ht="12.75">
      <c r="A46" s="156" t="s">
        <v>1348</v>
      </c>
      <c r="B46" s="157" t="s">
        <v>1349</v>
      </c>
      <c r="C46" s="161">
        <v>1.8</v>
      </c>
      <c r="D46" s="276">
        <v>3.352</v>
      </c>
      <c r="E46" s="136">
        <f t="shared" si="4"/>
        <v>1.5519999999999998</v>
      </c>
      <c r="F46" s="196">
        <v>0.46</v>
      </c>
      <c r="G46" s="197">
        <f t="shared" si="5"/>
        <v>1.0919999999999999</v>
      </c>
      <c r="H46" s="164">
        <v>6289.416846652267</v>
      </c>
      <c r="I46" s="264"/>
      <c r="J46" s="306"/>
    </row>
    <row r="47" spans="1:10" ht="12.75">
      <c r="A47" s="156" t="s">
        <v>1350</v>
      </c>
      <c r="B47" s="157" t="s">
        <v>1351</v>
      </c>
      <c r="C47" s="161">
        <v>1.563</v>
      </c>
      <c r="D47" s="276">
        <v>4.171</v>
      </c>
      <c r="E47" s="136">
        <f t="shared" si="4"/>
        <v>2.6080000000000005</v>
      </c>
      <c r="F47" s="196">
        <v>1.598</v>
      </c>
      <c r="G47" s="197">
        <f t="shared" si="5"/>
        <v>1.0100000000000005</v>
      </c>
      <c r="H47" s="164">
        <v>6060</v>
      </c>
      <c r="I47" s="264"/>
      <c r="J47" s="306"/>
    </row>
    <row r="48" spans="1:10" ht="12.75">
      <c r="A48" s="156" t="s">
        <v>1352</v>
      </c>
      <c r="B48" s="157" t="s">
        <v>1353</v>
      </c>
      <c r="C48" s="161">
        <v>4.693</v>
      </c>
      <c r="D48" s="276">
        <v>15.011</v>
      </c>
      <c r="E48" s="136">
        <f t="shared" si="4"/>
        <v>10.318</v>
      </c>
      <c r="F48" s="196">
        <v>2.046</v>
      </c>
      <c r="G48" s="197">
        <f t="shared" si="5"/>
        <v>8.272</v>
      </c>
      <c r="H48" s="301">
        <v>49632</v>
      </c>
      <c r="I48" s="264"/>
      <c r="J48" s="306"/>
    </row>
    <row r="49" spans="1:10" ht="12.75">
      <c r="A49" s="156" t="s">
        <v>1354</v>
      </c>
      <c r="B49" s="157" t="s">
        <v>1355</v>
      </c>
      <c r="C49" s="161">
        <v>3.245</v>
      </c>
      <c r="D49" s="276">
        <v>6.262</v>
      </c>
      <c r="E49" s="136">
        <f t="shared" si="4"/>
        <v>3.0169999999999995</v>
      </c>
      <c r="F49" s="196">
        <v>0.489</v>
      </c>
      <c r="G49" s="197">
        <f t="shared" si="5"/>
        <v>2.5279999999999996</v>
      </c>
      <c r="H49" s="164">
        <v>16179.2</v>
      </c>
      <c r="I49" s="264"/>
      <c r="J49" s="306"/>
    </row>
    <row r="50" spans="1:10" ht="12.75">
      <c r="A50" s="156" t="s">
        <v>1356</v>
      </c>
      <c r="B50" s="157" t="s">
        <v>1357</v>
      </c>
      <c r="C50" s="161">
        <v>0</v>
      </c>
      <c r="D50" s="276">
        <v>1</v>
      </c>
      <c r="E50" s="136">
        <f t="shared" si="4"/>
        <v>1</v>
      </c>
      <c r="F50" s="196">
        <v>0.621</v>
      </c>
      <c r="G50" s="197">
        <f t="shared" si="5"/>
        <v>0.379</v>
      </c>
      <c r="H50" s="164">
        <v>1884.3221743453767</v>
      </c>
      <c r="I50" s="264"/>
      <c r="J50" s="306"/>
    </row>
    <row r="51" spans="1:10" ht="12.75">
      <c r="A51" s="156" t="s">
        <v>1358</v>
      </c>
      <c r="B51" s="157" t="s">
        <v>1359</v>
      </c>
      <c r="C51" s="161">
        <v>0</v>
      </c>
      <c r="D51" s="276">
        <v>4.841</v>
      </c>
      <c r="E51" s="136">
        <f t="shared" si="4"/>
        <v>4.841</v>
      </c>
      <c r="F51" s="196">
        <v>2.053</v>
      </c>
      <c r="G51" s="197">
        <f t="shared" si="5"/>
        <v>2.7880000000000003</v>
      </c>
      <c r="H51" s="164">
        <v>16728</v>
      </c>
      <c r="I51" s="264"/>
      <c r="J51" s="306"/>
    </row>
    <row r="52" spans="1:10" ht="12.75">
      <c r="A52" s="156" t="s">
        <v>1360</v>
      </c>
      <c r="B52" s="157" t="s">
        <v>1361</v>
      </c>
      <c r="C52" s="161">
        <v>0</v>
      </c>
      <c r="D52" s="276">
        <v>0.499</v>
      </c>
      <c r="E52" s="136">
        <f t="shared" si="4"/>
        <v>0.499</v>
      </c>
      <c r="F52" s="196">
        <v>0.294</v>
      </c>
      <c r="G52" s="197">
        <f t="shared" si="5"/>
        <v>0.20500000000000002</v>
      </c>
      <c r="H52" s="164">
        <v>719.8925841768231</v>
      </c>
      <c r="I52" s="264"/>
      <c r="J52" s="306"/>
    </row>
    <row r="53" spans="1:10" ht="12.75">
      <c r="A53" s="156" t="s">
        <v>1362</v>
      </c>
      <c r="B53" s="157" t="s">
        <v>1363</v>
      </c>
      <c r="C53" s="161">
        <v>0</v>
      </c>
      <c r="D53" s="276">
        <v>7.594</v>
      </c>
      <c r="E53" s="136">
        <f t="shared" si="4"/>
        <v>7.594</v>
      </c>
      <c r="F53" s="196">
        <v>2.198</v>
      </c>
      <c r="G53" s="197">
        <f t="shared" si="5"/>
        <v>5.396000000000001</v>
      </c>
      <c r="H53" s="301">
        <v>34534.4</v>
      </c>
      <c r="I53" s="264"/>
      <c r="J53" s="306"/>
    </row>
    <row r="54" spans="1:10" ht="12.75">
      <c r="A54" s="156" t="s">
        <v>1099</v>
      </c>
      <c r="B54" s="157" t="s">
        <v>1364</v>
      </c>
      <c r="C54" s="161">
        <v>0</v>
      </c>
      <c r="D54" s="276">
        <v>1.574</v>
      </c>
      <c r="E54" s="136">
        <f t="shared" si="4"/>
        <v>1.574</v>
      </c>
      <c r="F54" s="196">
        <v>0.635</v>
      </c>
      <c r="G54" s="197">
        <f t="shared" si="5"/>
        <v>0.9390000000000001</v>
      </c>
      <c r="H54" s="164">
        <v>5446.2</v>
      </c>
      <c r="I54" s="264"/>
      <c r="J54" s="306"/>
    </row>
    <row r="55" spans="1:10" ht="12.75">
      <c r="A55" s="156" t="s">
        <v>1139</v>
      </c>
      <c r="B55" s="157" t="s">
        <v>1365</v>
      </c>
      <c r="C55" s="161">
        <v>0</v>
      </c>
      <c r="D55" s="276">
        <v>8.626</v>
      </c>
      <c r="E55" s="136">
        <f t="shared" si="4"/>
        <v>8.626</v>
      </c>
      <c r="F55" s="196">
        <v>1.757</v>
      </c>
      <c r="G55" s="197">
        <f t="shared" si="5"/>
        <v>6.869</v>
      </c>
      <c r="H55" s="164">
        <v>45335.4</v>
      </c>
      <c r="I55" s="264"/>
      <c r="J55" s="306"/>
    </row>
    <row r="56" spans="1:10" ht="12.75">
      <c r="A56" s="156" t="s">
        <v>1366</v>
      </c>
      <c r="B56" s="157" t="s">
        <v>1367</v>
      </c>
      <c r="C56" s="161">
        <v>0</v>
      </c>
      <c r="D56" s="276">
        <v>3.008</v>
      </c>
      <c r="E56" s="136">
        <f t="shared" si="4"/>
        <v>3.008</v>
      </c>
      <c r="F56" s="196">
        <v>0.664</v>
      </c>
      <c r="G56" s="197">
        <f t="shared" si="5"/>
        <v>2.344</v>
      </c>
      <c r="H56" s="164">
        <v>11141.201020171575</v>
      </c>
      <c r="I56" s="264"/>
      <c r="J56" s="306"/>
    </row>
    <row r="57" spans="1:10" ht="12.75">
      <c r="A57" s="156" t="s">
        <v>1368</v>
      </c>
      <c r="B57" s="157" t="s">
        <v>1369</v>
      </c>
      <c r="C57" s="161">
        <v>0</v>
      </c>
      <c r="D57" s="276">
        <v>1.162</v>
      </c>
      <c r="E57" s="136">
        <f t="shared" si="4"/>
        <v>1.162</v>
      </c>
      <c r="F57" s="196">
        <v>0.631</v>
      </c>
      <c r="G57" s="197">
        <f t="shared" si="5"/>
        <v>0.5309999999999999</v>
      </c>
      <c r="H57" s="164">
        <v>1235.7047872340422</v>
      </c>
      <c r="I57" s="264"/>
      <c r="J57" s="306"/>
    </row>
    <row r="58" spans="1:10" ht="12.75">
      <c r="A58" s="156" t="s">
        <v>1370</v>
      </c>
      <c r="B58" s="157" t="s">
        <v>1371</v>
      </c>
      <c r="C58" s="161">
        <v>0</v>
      </c>
      <c r="D58" s="276">
        <v>1.253</v>
      </c>
      <c r="E58" s="136">
        <f t="shared" si="4"/>
        <v>1.253</v>
      </c>
      <c r="F58" s="196">
        <v>0.474</v>
      </c>
      <c r="G58" s="197">
        <f t="shared" si="5"/>
        <v>0.7789999999999999</v>
      </c>
      <c r="H58" s="164">
        <v>1869.6</v>
      </c>
      <c r="I58" s="264"/>
      <c r="J58" s="306"/>
    </row>
    <row r="59" spans="1:10" ht="12.75">
      <c r="A59" s="156" t="s">
        <v>1372</v>
      </c>
      <c r="B59" s="157" t="s">
        <v>1373</v>
      </c>
      <c r="C59" s="161">
        <v>4.524</v>
      </c>
      <c r="D59" s="276">
        <v>8.778</v>
      </c>
      <c r="E59" s="136">
        <f t="shared" si="4"/>
        <v>4.2540000000000004</v>
      </c>
      <c r="F59" s="196">
        <v>0.128</v>
      </c>
      <c r="G59" s="197">
        <f t="shared" si="5"/>
        <v>4.126</v>
      </c>
      <c r="H59" s="164">
        <v>24756</v>
      </c>
      <c r="I59" s="264"/>
      <c r="J59" s="306"/>
    </row>
    <row r="60" spans="1:10" ht="12.75">
      <c r="A60" s="156" t="s">
        <v>1374</v>
      </c>
      <c r="B60" s="157" t="s">
        <v>1375</v>
      </c>
      <c r="C60" s="161">
        <v>0</v>
      </c>
      <c r="D60" s="276">
        <v>3.92</v>
      </c>
      <c r="E60" s="136">
        <f t="shared" si="4"/>
        <v>3.92</v>
      </c>
      <c r="F60" s="196">
        <v>0.899</v>
      </c>
      <c r="G60" s="197">
        <f t="shared" si="5"/>
        <v>3.021</v>
      </c>
      <c r="H60" s="164">
        <v>18126</v>
      </c>
      <c r="I60" s="264"/>
      <c r="J60" s="306"/>
    </row>
    <row r="61" spans="1:9" ht="12.75">
      <c r="A61" s="156" t="s">
        <v>1270</v>
      </c>
      <c r="B61" s="157" t="s">
        <v>1376</v>
      </c>
      <c r="C61" s="161">
        <v>1.876</v>
      </c>
      <c r="D61" s="276">
        <v>7.065</v>
      </c>
      <c r="E61" s="136">
        <f t="shared" si="4"/>
        <v>5.189</v>
      </c>
      <c r="F61" s="196">
        <v>1.731</v>
      </c>
      <c r="G61" s="197">
        <f t="shared" si="5"/>
        <v>3.458</v>
      </c>
      <c r="H61" s="164">
        <v>24206</v>
      </c>
      <c r="I61" s="264"/>
    </row>
    <row r="62" spans="1:9" ht="12.75">
      <c r="A62" s="156" t="s">
        <v>1377</v>
      </c>
      <c r="B62" s="157" t="s">
        <v>1378</v>
      </c>
      <c r="C62" s="161">
        <v>0</v>
      </c>
      <c r="D62" s="276">
        <v>0.454</v>
      </c>
      <c r="E62" s="136">
        <f t="shared" si="4"/>
        <v>0.454</v>
      </c>
      <c r="F62" s="196">
        <v>0</v>
      </c>
      <c r="G62" s="197">
        <f t="shared" si="5"/>
        <v>0.454</v>
      </c>
      <c r="H62" s="164">
        <v>2724</v>
      </c>
      <c r="I62" s="264"/>
    </row>
    <row r="63" spans="1:9" ht="12.75">
      <c r="A63" s="169" t="s">
        <v>1379</v>
      </c>
      <c r="B63" s="170" t="s">
        <v>1380</v>
      </c>
      <c r="C63" s="161">
        <v>0</v>
      </c>
      <c r="D63" s="276">
        <v>3.923</v>
      </c>
      <c r="E63" s="136">
        <f t="shared" si="4"/>
        <v>3.923</v>
      </c>
      <c r="F63" s="196">
        <v>0.796</v>
      </c>
      <c r="G63" s="197">
        <f t="shared" si="5"/>
        <v>3.127</v>
      </c>
      <c r="H63" s="164">
        <v>18762</v>
      </c>
      <c r="I63" s="264"/>
    </row>
    <row r="64" spans="1:9" ht="12.75">
      <c r="A64" s="156" t="s">
        <v>1381</v>
      </c>
      <c r="B64" s="157" t="s">
        <v>1380</v>
      </c>
      <c r="C64" s="161">
        <v>0</v>
      </c>
      <c r="D64" s="276">
        <v>4.501</v>
      </c>
      <c r="E64" s="136">
        <f t="shared" si="4"/>
        <v>4.501</v>
      </c>
      <c r="F64" s="196">
        <v>1.383</v>
      </c>
      <c r="G64" s="197">
        <f t="shared" si="5"/>
        <v>3.1180000000000003</v>
      </c>
      <c r="H64" s="164">
        <v>17460.8</v>
      </c>
      <c r="I64" s="264"/>
    </row>
    <row r="65" spans="1:9" ht="12.75">
      <c r="A65" s="156" t="s">
        <v>1382</v>
      </c>
      <c r="B65" s="157" t="s">
        <v>1383</v>
      </c>
      <c r="C65" s="161">
        <v>0</v>
      </c>
      <c r="D65" s="276">
        <v>0.616</v>
      </c>
      <c r="E65" s="136">
        <f t="shared" si="4"/>
        <v>0.616</v>
      </c>
      <c r="F65" s="196">
        <v>0</v>
      </c>
      <c r="G65" s="197">
        <f t="shared" si="5"/>
        <v>0.616</v>
      </c>
      <c r="H65" s="164">
        <v>1232</v>
      </c>
      <c r="I65" s="264"/>
    </row>
    <row r="66" spans="1:9" ht="12.75">
      <c r="A66" s="156" t="s">
        <v>1384</v>
      </c>
      <c r="B66" s="157" t="s">
        <v>1385</v>
      </c>
      <c r="C66" s="161">
        <v>0</v>
      </c>
      <c r="D66" s="276">
        <v>0.703</v>
      </c>
      <c r="E66" s="136">
        <f t="shared" si="4"/>
        <v>0.703</v>
      </c>
      <c r="F66" s="196">
        <v>0.4</v>
      </c>
      <c r="G66" s="197">
        <f t="shared" si="5"/>
        <v>0.30299999999999994</v>
      </c>
      <c r="H66" s="164">
        <v>1878.6</v>
      </c>
      <c r="I66" s="264"/>
    </row>
    <row r="67" spans="1:9" ht="12.75">
      <c r="A67" s="156" t="s">
        <v>1386</v>
      </c>
      <c r="B67" s="157" t="s">
        <v>1387</v>
      </c>
      <c r="C67" s="161">
        <v>0</v>
      </c>
      <c r="D67" s="276">
        <v>3.895</v>
      </c>
      <c r="E67" s="136">
        <f t="shared" si="4"/>
        <v>3.895</v>
      </c>
      <c r="F67" s="196">
        <v>0.719</v>
      </c>
      <c r="G67" s="316">
        <f t="shared" si="5"/>
        <v>3.176</v>
      </c>
      <c r="H67" s="164">
        <v>19056</v>
      </c>
      <c r="I67" s="264"/>
    </row>
    <row r="68" spans="1:9" ht="12.75">
      <c r="A68" s="156" t="s">
        <v>1388</v>
      </c>
      <c r="B68" s="157" t="s">
        <v>1389</v>
      </c>
      <c r="C68" s="161">
        <v>0</v>
      </c>
      <c r="D68" s="276">
        <v>2.601</v>
      </c>
      <c r="E68" s="136">
        <f t="shared" si="4"/>
        <v>2.601</v>
      </c>
      <c r="F68" s="196">
        <v>1.525</v>
      </c>
      <c r="G68" s="316">
        <f t="shared" si="5"/>
        <v>1.076</v>
      </c>
      <c r="H68" s="164">
        <v>5595.2</v>
      </c>
      <c r="I68" s="264"/>
    </row>
    <row r="69" spans="1:9" ht="12.75">
      <c r="A69" s="156" t="s">
        <v>1390</v>
      </c>
      <c r="B69" s="157" t="s">
        <v>1391</v>
      </c>
      <c r="C69" s="161">
        <v>0</v>
      </c>
      <c r="D69" s="276">
        <v>1.343</v>
      </c>
      <c r="E69" s="136">
        <f t="shared" si="4"/>
        <v>1.343</v>
      </c>
      <c r="F69" s="196">
        <v>1.028</v>
      </c>
      <c r="G69" s="316">
        <f t="shared" si="5"/>
        <v>0.31499999999999995</v>
      </c>
      <c r="H69" s="164">
        <v>944.6366782006919</v>
      </c>
      <c r="I69" s="264"/>
    </row>
    <row r="70" spans="1:9" ht="12.75">
      <c r="A70" s="169" t="s">
        <v>1392</v>
      </c>
      <c r="B70" s="170" t="s">
        <v>1393</v>
      </c>
      <c r="C70" s="171">
        <v>0</v>
      </c>
      <c r="D70" s="317">
        <v>0.403</v>
      </c>
      <c r="E70" s="145">
        <f t="shared" si="4"/>
        <v>0.403</v>
      </c>
      <c r="F70" s="231">
        <v>0.403</v>
      </c>
      <c r="G70" s="318">
        <f t="shared" si="5"/>
        <v>0</v>
      </c>
      <c r="H70" s="319">
        <v>0</v>
      </c>
      <c r="I70" s="285"/>
    </row>
    <row r="71" spans="1:9" ht="12.75">
      <c r="A71" s="614" t="s">
        <v>828</v>
      </c>
      <c r="B71" s="614"/>
      <c r="C71" s="614"/>
      <c r="D71" s="614"/>
      <c r="E71" s="234">
        <f>SUM(E13:E70)</f>
        <v>190.23200000000003</v>
      </c>
      <c r="F71" s="153">
        <f>SUM(F13:F70)</f>
        <v>54.87999999999998</v>
      </c>
      <c r="G71" s="174">
        <f>SUM(G13:G70)</f>
        <v>135.35199999999998</v>
      </c>
      <c r="H71" s="154">
        <f>SUM(H13:H70)</f>
        <v>727833.4195565241</v>
      </c>
      <c r="I71" s="271"/>
    </row>
    <row r="72" spans="1:8" ht="12.75" customHeight="1">
      <c r="A72" s="179"/>
      <c r="B72" s="179"/>
      <c r="C72" s="180"/>
      <c r="D72" s="180"/>
      <c r="E72" s="320" t="s">
        <v>1394</v>
      </c>
      <c r="F72" s="320"/>
      <c r="G72" s="320"/>
      <c r="H72" s="321"/>
    </row>
    <row r="73" spans="1:9" ht="12.75" customHeight="1">
      <c r="A73" s="178" t="s">
        <v>829</v>
      </c>
      <c r="B73" s="179"/>
      <c r="C73" s="180"/>
      <c r="D73" s="180"/>
      <c r="E73" s="290">
        <f>SUM(E12+E71)</f>
        <v>231.71800000000002</v>
      </c>
      <c r="F73" s="290">
        <f>SUM(F12+F71)</f>
        <v>66.73099999999998</v>
      </c>
      <c r="G73" s="290">
        <f>SUM(G12+G71)</f>
        <v>164.98699999999997</v>
      </c>
      <c r="H73" s="182">
        <f>SUM(H12+H71)</f>
        <v>938213.8195565242</v>
      </c>
      <c r="I73" s="300"/>
    </row>
    <row r="74" spans="1:4" ht="12.75" customHeight="1">
      <c r="A74" s="179"/>
      <c r="B74" s="179"/>
      <c r="C74" s="180"/>
      <c r="D74" s="180"/>
    </row>
    <row r="75" spans="1:8" ht="12.75" customHeight="1">
      <c r="A75" s="183" t="s">
        <v>830</v>
      </c>
      <c r="B75" s="184"/>
      <c r="C75" s="180"/>
      <c r="D75" s="180"/>
      <c r="H75" s="185">
        <f>SUM(H6,H8,H15,H34:H35,H37:H39,H48,H53)</f>
        <v>210205.3802431558</v>
      </c>
    </row>
    <row r="76" spans="1:8" ht="12.75" customHeight="1">
      <c r="A76" s="322" t="s">
        <v>1395</v>
      </c>
      <c r="B76" s="323"/>
      <c r="C76" s="180"/>
      <c r="D76" s="180"/>
      <c r="H76" s="324">
        <f>SUM(H30,H33,H43,H45)</f>
        <v>64007.24236641221</v>
      </c>
    </row>
    <row r="77" spans="1:4" ht="12.75" customHeight="1">
      <c r="A77" s="179"/>
      <c r="B77" s="179"/>
      <c r="C77" s="180"/>
      <c r="D77" s="180"/>
    </row>
    <row r="78" spans="1:4" ht="12.75" customHeight="1">
      <c r="A78" s="186" t="s">
        <v>663</v>
      </c>
      <c r="B78" s="179"/>
      <c r="C78" s="180"/>
      <c r="D78" s="180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8">
    <mergeCell ref="H3:H4"/>
    <mergeCell ref="I3:I4"/>
    <mergeCell ref="A12:D12"/>
    <mergeCell ref="A71:D71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5" width="8.28125" style="27" customWidth="1"/>
    <col min="6" max="7" width="8.28125" style="187" customWidth="1"/>
    <col min="8" max="8" width="9.28125" style="289" customWidth="1"/>
    <col min="9" max="9" width="20.8515625" style="0" customWidth="1"/>
    <col min="10" max="10" width="9.140625" style="102" customWidth="1"/>
    <col min="12" max="12" width="9.28125" style="0" customWidth="1"/>
    <col min="13" max="13" width="42.8515625" style="0" customWidth="1"/>
    <col min="14" max="16" width="8.28125" style="0" customWidth="1"/>
    <col min="17" max="17" width="9.57421875" style="0" customWidth="1"/>
  </cols>
  <sheetData>
    <row r="2" ht="18">
      <c r="A2" s="112" t="s">
        <v>627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34" t="s">
        <v>1276</v>
      </c>
      <c r="B5" s="135" t="s">
        <v>1277</v>
      </c>
      <c r="C5" s="122">
        <v>0</v>
      </c>
      <c r="D5" s="123">
        <v>9.331</v>
      </c>
      <c r="E5" s="136">
        <f>ABS(D5-C5)</f>
        <v>9.331</v>
      </c>
      <c r="F5" s="196">
        <v>1.936</v>
      </c>
      <c r="G5" s="197">
        <f>E5-F5</f>
        <v>7.395</v>
      </c>
      <c r="H5" s="301">
        <v>59160</v>
      </c>
      <c r="I5" s="264"/>
    </row>
    <row r="6" spans="1:9" ht="12.75">
      <c r="A6" s="134" t="s">
        <v>1192</v>
      </c>
      <c r="B6" s="135" t="s">
        <v>1280</v>
      </c>
      <c r="C6" s="145">
        <v>0</v>
      </c>
      <c r="D6" s="146">
        <v>10.283</v>
      </c>
      <c r="E6" s="136">
        <f>ABS(D6-C6)</f>
        <v>10.283</v>
      </c>
      <c r="F6" s="196">
        <v>4.404</v>
      </c>
      <c r="G6" s="197">
        <f>E6-F6</f>
        <v>5.879</v>
      </c>
      <c r="H6" s="301">
        <v>25867.6</v>
      </c>
      <c r="I6" s="264"/>
    </row>
    <row r="7" spans="1:9" ht="12.75">
      <c r="A7" s="607" t="s">
        <v>685</v>
      </c>
      <c r="B7" s="607"/>
      <c r="C7" s="607"/>
      <c r="D7" s="607"/>
      <c r="E7" s="234">
        <f>SUM(E5:E6)</f>
        <v>19.613999999999997</v>
      </c>
      <c r="F7" s="153">
        <f>SUM(F5:F6)</f>
        <v>6.34</v>
      </c>
      <c r="G7" s="152">
        <f>SUM(G5:G6)</f>
        <v>13.274</v>
      </c>
      <c r="H7" s="154">
        <f>SUM(H5:H6)</f>
        <v>85027.6</v>
      </c>
      <c r="I7" s="271"/>
    </row>
    <row r="8" spans="1:10" ht="12.75">
      <c r="A8" s="156" t="s">
        <v>1289</v>
      </c>
      <c r="B8" s="157" t="s">
        <v>1290</v>
      </c>
      <c r="C8" s="158">
        <v>0</v>
      </c>
      <c r="D8" s="159">
        <v>5.959</v>
      </c>
      <c r="E8" s="136">
        <f aca="true" t="shared" si="0" ref="E8:E14">ABS(D8-C8)</f>
        <v>5.959</v>
      </c>
      <c r="F8" s="196">
        <v>1.438</v>
      </c>
      <c r="G8" s="197">
        <f aca="true" t="shared" si="1" ref="G8:G14">E8-F8</f>
        <v>4.521</v>
      </c>
      <c r="H8" s="301">
        <v>13656.3181741903</v>
      </c>
      <c r="I8" s="264"/>
      <c r="J8" s="306"/>
    </row>
    <row r="9" spans="1:10" ht="12.75">
      <c r="A9" s="156" t="s">
        <v>1326</v>
      </c>
      <c r="B9" s="157" t="s">
        <v>1327</v>
      </c>
      <c r="C9" s="161">
        <v>0</v>
      </c>
      <c r="D9" s="162">
        <v>1.022</v>
      </c>
      <c r="E9" s="136">
        <f t="shared" si="0"/>
        <v>1.022</v>
      </c>
      <c r="F9" s="196">
        <v>0.968</v>
      </c>
      <c r="G9" s="197">
        <f t="shared" si="1"/>
        <v>0.05400000000000005</v>
      </c>
      <c r="H9" s="301">
        <v>162</v>
      </c>
      <c r="I9" s="264"/>
      <c r="J9" s="306"/>
    </row>
    <row r="10" spans="1:17" ht="12.75">
      <c r="A10" s="156" t="s">
        <v>1328</v>
      </c>
      <c r="B10" s="157" t="s">
        <v>1329</v>
      </c>
      <c r="C10" s="161">
        <v>0</v>
      </c>
      <c r="D10" s="162">
        <v>1.603</v>
      </c>
      <c r="E10" s="136">
        <f t="shared" si="0"/>
        <v>1.603</v>
      </c>
      <c r="F10" s="196">
        <v>0.59</v>
      </c>
      <c r="G10" s="197">
        <f t="shared" si="1"/>
        <v>1.013</v>
      </c>
      <c r="H10" s="301">
        <v>4052</v>
      </c>
      <c r="I10" s="264"/>
      <c r="J10" s="306"/>
      <c r="L10" s="314"/>
      <c r="M10" s="314"/>
      <c r="N10" s="315"/>
      <c r="O10" s="315"/>
      <c r="P10" s="315"/>
      <c r="Q10" s="306"/>
    </row>
    <row r="11" spans="1:17" ht="12.75">
      <c r="A11" s="156" t="s">
        <v>1332</v>
      </c>
      <c r="B11" s="157" t="s">
        <v>1333</v>
      </c>
      <c r="C11" s="161">
        <v>0</v>
      </c>
      <c r="D11" s="162">
        <v>2.292</v>
      </c>
      <c r="E11" s="136">
        <f t="shared" si="0"/>
        <v>2.292</v>
      </c>
      <c r="F11" s="196">
        <v>0.543</v>
      </c>
      <c r="G11" s="197">
        <f t="shared" si="1"/>
        <v>1.7489999999999997</v>
      </c>
      <c r="H11" s="301">
        <v>5025.862068965516</v>
      </c>
      <c r="I11" s="264"/>
      <c r="J11" s="306"/>
      <c r="L11" s="314"/>
      <c r="M11" s="314"/>
      <c r="N11" s="315"/>
      <c r="O11" s="315"/>
      <c r="P11" s="315"/>
      <c r="Q11" s="306"/>
    </row>
    <row r="12" spans="1:10" ht="12.75">
      <c r="A12" s="156" t="s">
        <v>1334</v>
      </c>
      <c r="B12" s="157" t="s">
        <v>1335</v>
      </c>
      <c r="C12" s="161">
        <v>0</v>
      </c>
      <c r="D12" s="162">
        <v>3.605</v>
      </c>
      <c r="E12" s="136">
        <f t="shared" si="0"/>
        <v>3.605</v>
      </c>
      <c r="F12" s="196">
        <v>0.941</v>
      </c>
      <c r="G12" s="197">
        <f t="shared" si="1"/>
        <v>2.664</v>
      </c>
      <c r="H12" s="301">
        <v>18115.2</v>
      </c>
      <c r="I12" s="264"/>
      <c r="J12" s="306"/>
    </row>
    <row r="13" spans="1:10" ht="12.75">
      <c r="A13" s="156" t="s">
        <v>1352</v>
      </c>
      <c r="B13" s="157" t="s">
        <v>1353</v>
      </c>
      <c r="C13" s="161">
        <v>4.693</v>
      </c>
      <c r="D13" s="162">
        <v>15.011</v>
      </c>
      <c r="E13" s="136">
        <f t="shared" si="0"/>
        <v>10.318</v>
      </c>
      <c r="F13" s="196">
        <v>2.046</v>
      </c>
      <c r="G13" s="197">
        <f t="shared" si="1"/>
        <v>8.272</v>
      </c>
      <c r="H13" s="301">
        <v>49632</v>
      </c>
      <c r="I13" s="264"/>
      <c r="J13" s="306"/>
    </row>
    <row r="14" spans="1:10" ht="12.75">
      <c r="A14" s="156" t="s">
        <v>1362</v>
      </c>
      <c r="B14" s="157" t="s">
        <v>1363</v>
      </c>
      <c r="C14" s="171">
        <v>0</v>
      </c>
      <c r="D14" s="172">
        <v>7.594</v>
      </c>
      <c r="E14" s="136">
        <f t="shared" si="0"/>
        <v>7.594</v>
      </c>
      <c r="F14" s="196">
        <v>2.198</v>
      </c>
      <c r="G14" s="197">
        <f t="shared" si="1"/>
        <v>5.396000000000001</v>
      </c>
      <c r="H14" s="301">
        <v>34534.4</v>
      </c>
      <c r="I14" s="264"/>
      <c r="J14" s="306"/>
    </row>
    <row r="15" spans="1:9" ht="12.75">
      <c r="A15" s="614" t="s">
        <v>828</v>
      </c>
      <c r="B15" s="614"/>
      <c r="C15" s="614"/>
      <c r="D15" s="614"/>
      <c r="E15" s="234">
        <f>SUM(E8:E14)</f>
        <v>32.393</v>
      </c>
      <c r="F15" s="153">
        <f>SUM(F8:F14)</f>
        <v>8.724</v>
      </c>
      <c r="G15" s="174">
        <f>SUM(G8:G14)</f>
        <v>23.669</v>
      </c>
      <c r="H15" s="154">
        <f>SUM(H8:H14)</f>
        <v>125177.78024315581</v>
      </c>
      <c r="I15" s="271"/>
    </row>
    <row r="16" spans="1:8" ht="12.75" customHeight="1">
      <c r="A16" s="179"/>
      <c r="B16" s="179"/>
      <c r="C16" s="180"/>
      <c r="D16" s="180"/>
      <c r="E16" s="320" t="s">
        <v>1394</v>
      </c>
      <c r="F16" s="320"/>
      <c r="G16" s="320"/>
      <c r="H16" s="321"/>
    </row>
    <row r="17" spans="1:9" ht="12.75" customHeight="1">
      <c r="A17" s="178" t="s">
        <v>829</v>
      </c>
      <c r="B17" s="179"/>
      <c r="C17" s="180"/>
      <c r="D17" s="180"/>
      <c r="E17" s="290">
        <f>SUM(E7+E15)</f>
        <v>52.007</v>
      </c>
      <c r="F17" s="290">
        <f>SUM(F7+F15)</f>
        <v>15.064</v>
      </c>
      <c r="G17" s="290">
        <f>SUM(G7+G15)</f>
        <v>36.943</v>
      </c>
      <c r="H17" s="325">
        <f>SUM(H7+H15)</f>
        <v>210205.3802431558</v>
      </c>
      <c r="I17" s="300"/>
    </row>
    <row r="18" spans="1:8" ht="12.75" customHeight="1">
      <c r="A18" s="179"/>
      <c r="B18" s="179"/>
      <c r="C18" s="180"/>
      <c r="D18" s="180"/>
      <c r="H18" s="326"/>
    </row>
    <row r="19" spans="1:8" ht="12.75" customHeight="1">
      <c r="A19" s="183" t="s">
        <v>830</v>
      </c>
      <c r="B19" s="184"/>
      <c r="C19" s="180"/>
      <c r="D19" s="180"/>
      <c r="H19" s="325"/>
    </row>
    <row r="20" spans="1:4" ht="12.75" customHeight="1">
      <c r="A20" s="179"/>
      <c r="B20" s="179"/>
      <c r="C20" s="180"/>
      <c r="D20" s="180"/>
    </row>
    <row r="21" spans="1:4" ht="12.75" customHeight="1">
      <c r="A21" s="179"/>
      <c r="B21" s="179"/>
      <c r="C21" s="180"/>
      <c r="D21" s="180"/>
    </row>
    <row r="22" spans="1:4" ht="12.75" customHeight="1">
      <c r="A22" s="186" t="s">
        <v>663</v>
      </c>
      <c r="B22" s="179"/>
      <c r="C22" s="180"/>
      <c r="D22" s="18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8">
    <mergeCell ref="H3:H4"/>
    <mergeCell ref="I3:I4"/>
    <mergeCell ref="A7:D7"/>
    <mergeCell ref="A15:D15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1" ht="12.75">
      <c r="A1" s="328"/>
    </row>
    <row r="2" ht="18">
      <c r="A2" s="112" t="s">
        <v>628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0" t="s">
        <v>1396</v>
      </c>
      <c r="B5" s="120" t="s">
        <v>1397</v>
      </c>
      <c r="C5" s="160">
        <v>0</v>
      </c>
      <c r="D5" s="251">
        <v>14.439</v>
      </c>
      <c r="E5" s="128">
        <f>D5-C5</f>
        <v>14.439</v>
      </c>
      <c r="F5" s="129">
        <v>4.558</v>
      </c>
      <c r="G5" s="329">
        <f aca="true" t="shared" si="0" ref="G5:G62">E5-F5</f>
        <v>9.881</v>
      </c>
      <c r="H5" s="330">
        <v>64200</v>
      </c>
      <c r="I5" s="127"/>
    </row>
    <row r="6" spans="1:9" ht="12.75">
      <c r="A6" s="134" t="s">
        <v>831</v>
      </c>
      <c r="B6" s="134" t="s">
        <v>1398</v>
      </c>
      <c r="C6" s="244">
        <v>7.901</v>
      </c>
      <c r="D6" s="139">
        <v>20.523</v>
      </c>
      <c r="E6" s="136">
        <f>D6-C6</f>
        <v>12.622</v>
      </c>
      <c r="F6" s="137">
        <v>3.137</v>
      </c>
      <c r="G6" s="331">
        <f t="shared" si="0"/>
        <v>9.485</v>
      </c>
      <c r="H6" s="332">
        <v>61800</v>
      </c>
      <c r="I6" s="134"/>
    </row>
    <row r="7" spans="1:9" ht="12.75">
      <c r="A7" s="302" t="s">
        <v>1189</v>
      </c>
      <c r="B7" s="302" t="s">
        <v>1399</v>
      </c>
      <c r="C7" s="256">
        <v>27.831</v>
      </c>
      <c r="D7" s="139">
        <v>46.472</v>
      </c>
      <c r="E7" s="136">
        <f>D7-C7</f>
        <v>18.641000000000002</v>
      </c>
      <c r="F7" s="137">
        <v>9.735</v>
      </c>
      <c r="G7" s="331">
        <f t="shared" si="0"/>
        <v>8.906000000000002</v>
      </c>
      <c r="H7" s="332">
        <v>61200</v>
      </c>
      <c r="I7" s="134"/>
    </row>
    <row r="8" spans="1:9" ht="12.75">
      <c r="A8" s="151" t="s">
        <v>679</v>
      </c>
      <c r="B8" s="151" t="s">
        <v>1400</v>
      </c>
      <c r="C8" s="296">
        <v>38.512</v>
      </c>
      <c r="D8" s="255">
        <v>42.954</v>
      </c>
      <c r="E8" s="145">
        <f>D8-C8</f>
        <v>4.442</v>
      </c>
      <c r="F8" s="146">
        <v>0.057</v>
      </c>
      <c r="G8" s="331">
        <f t="shared" si="0"/>
        <v>4.385</v>
      </c>
      <c r="H8" s="333">
        <v>27600</v>
      </c>
      <c r="I8" s="151"/>
    </row>
    <row r="9" spans="1:9" s="334" customFormat="1" ht="12.75">
      <c r="A9" s="607" t="s">
        <v>685</v>
      </c>
      <c r="B9" s="607"/>
      <c r="C9" s="607"/>
      <c r="D9" s="607"/>
      <c r="E9" s="152">
        <f>SUM(E5:E8)</f>
        <v>50.144</v>
      </c>
      <c r="F9" s="153">
        <f>SUM(F5:F8)</f>
        <v>17.487</v>
      </c>
      <c r="G9" s="234">
        <f>SUM(G5:G8)</f>
        <v>32.657000000000004</v>
      </c>
      <c r="H9" s="288">
        <f>SUM(H5:H8)</f>
        <v>214800</v>
      </c>
      <c r="I9" s="155"/>
    </row>
    <row r="10" spans="1:9" ht="12.75">
      <c r="A10" s="249" t="s">
        <v>1401</v>
      </c>
      <c r="B10" s="249" t="s">
        <v>1402</v>
      </c>
      <c r="C10" s="149">
        <v>0</v>
      </c>
      <c r="D10" s="159">
        <v>9.356</v>
      </c>
      <c r="E10" s="122">
        <f aca="true" t="shared" si="1" ref="E10:E62">D10-C10</f>
        <v>9.356</v>
      </c>
      <c r="F10" s="124">
        <v>7.221</v>
      </c>
      <c r="G10" s="331">
        <f t="shared" si="0"/>
        <v>2.135</v>
      </c>
      <c r="H10" s="166">
        <v>12600</v>
      </c>
      <c r="I10" s="120"/>
    </row>
    <row r="11" spans="1:9" ht="12.75">
      <c r="A11" s="156" t="s">
        <v>1403</v>
      </c>
      <c r="B11" s="156" t="s">
        <v>1404</v>
      </c>
      <c r="C11" s="140">
        <v>0</v>
      </c>
      <c r="D11" s="162">
        <v>1.993</v>
      </c>
      <c r="E11" s="136">
        <f t="shared" si="1"/>
        <v>1.993</v>
      </c>
      <c r="F11" s="139">
        <v>0.943</v>
      </c>
      <c r="G11" s="331">
        <f t="shared" si="0"/>
        <v>1.0500000000000003</v>
      </c>
      <c r="H11" s="166">
        <v>8400</v>
      </c>
      <c r="I11" s="134"/>
    </row>
    <row r="12" spans="1:9" ht="12.75">
      <c r="A12" s="156" t="s">
        <v>1405</v>
      </c>
      <c r="B12" s="156" t="s">
        <v>1406</v>
      </c>
      <c r="C12" s="140">
        <v>0</v>
      </c>
      <c r="D12" s="162">
        <v>3.747</v>
      </c>
      <c r="E12" s="136">
        <f t="shared" si="1"/>
        <v>3.747</v>
      </c>
      <c r="F12" s="139">
        <v>1.132</v>
      </c>
      <c r="G12" s="331">
        <f t="shared" si="0"/>
        <v>2.615</v>
      </c>
      <c r="H12" s="166">
        <v>22200</v>
      </c>
      <c r="I12" s="134"/>
    </row>
    <row r="13" spans="1:9" ht="12.75">
      <c r="A13" s="156" t="s">
        <v>1407</v>
      </c>
      <c r="B13" s="156" t="s">
        <v>1408</v>
      </c>
      <c r="C13" s="140">
        <v>0</v>
      </c>
      <c r="D13" s="162">
        <v>0.435</v>
      </c>
      <c r="E13" s="136">
        <f t="shared" si="1"/>
        <v>0.435</v>
      </c>
      <c r="F13" s="139">
        <v>0</v>
      </c>
      <c r="G13" s="331">
        <f t="shared" si="0"/>
        <v>0.435</v>
      </c>
      <c r="H13" s="166">
        <v>2800</v>
      </c>
      <c r="I13" s="134"/>
    </row>
    <row r="14" spans="1:9" ht="12.75">
      <c r="A14" s="249" t="s">
        <v>1409</v>
      </c>
      <c r="B14" s="249" t="s">
        <v>0</v>
      </c>
      <c r="C14" s="149">
        <v>0</v>
      </c>
      <c r="D14" s="335">
        <v>3.129</v>
      </c>
      <c r="E14" s="128">
        <f t="shared" si="1"/>
        <v>3.129</v>
      </c>
      <c r="F14" s="251">
        <v>2.027</v>
      </c>
      <c r="G14" s="331">
        <f t="shared" si="0"/>
        <v>1.1019999999999999</v>
      </c>
      <c r="H14" s="166">
        <v>7400</v>
      </c>
      <c r="I14" s="134"/>
    </row>
    <row r="15" spans="1:9" ht="12.75">
      <c r="A15" s="156" t="s">
        <v>1</v>
      </c>
      <c r="B15" s="156" t="s">
        <v>2</v>
      </c>
      <c r="C15" s="140">
        <v>0</v>
      </c>
      <c r="D15" s="162">
        <v>0.937</v>
      </c>
      <c r="E15" s="136">
        <f t="shared" si="1"/>
        <v>0.937</v>
      </c>
      <c r="F15" s="139">
        <v>0.085</v>
      </c>
      <c r="G15" s="331">
        <f t="shared" si="0"/>
        <v>0.8520000000000001</v>
      </c>
      <c r="H15" s="166">
        <v>6100</v>
      </c>
      <c r="I15" s="134"/>
    </row>
    <row r="16" spans="1:9" ht="12.75">
      <c r="A16" s="156" t="s">
        <v>3</v>
      </c>
      <c r="B16" s="156" t="s">
        <v>4</v>
      </c>
      <c r="C16" s="140">
        <v>0</v>
      </c>
      <c r="D16" s="162">
        <v>2.579</v>
      </c>
      <c r="E16" s="136">
        <f t="shared" si="1"/>
        <v>2.579</v>
      </c>
      <c r="F16" s="139">
        <v>0</v>
      </c>
      <c r="G16" s="331">
        <f t="shared" si="0"/>
        <v>2.579</v>
      </c>
      <c r="H16" s="166">
        <v>14500</v>
      </c>
      <c r="I16" s="134"/>
    </row>
    <row r="17" spans="1:9" ht="12.75">
      <c r="A17" s="156" t="s">
        <v>5</v>
      </c>
      <c r="B17" s="156" t="s">
        <v>6</v>
      </c>
      <c r="C17" s="140">
        <v>0</v>
      </c>
      <c r="D17" s="162">
        <v>4.403</v>
      </c>
      <c r="E17" s="136">
        <f t="shared" si="1"/>
        <v>4.403</v>
      </c>
      <c r="F17" s="139">
        <v>0.758</v>
      </c>
      <c r="G17" s="331">
        <f t="shared" si="0"/>
        <v>3.6449999999999996</v>
      </c>
      <c r="H17" s="166">
        <v>23700</v>
      </c>
      <c r="I17" s="134"/>
    </row>
    <row r="18" spans="1:9" ht="12.75">
      <c r="A18" s="156" t="s">
        <v>7</v>
      </c>
      <c r="B18" s="156" t="s">
        <v>8</v>
      </c>
      <c r="C18" s="140">
        <v>0</v>
      </c>
      <c r="D18" s="162">
        <v>0.157</v>
      </c>
      <c r="E18" s="136">
        <f t="shared" si="1"/>
        <v>0.157</v>
      </c>
      <c r="F18" s="139">
        <v>0.125</v>
      </c>
      <c r="G18" s="331">
        <f t="shared" si="0"/>
        <v>0.032</v>
      </c>
      <c r="H18" s="166">
        <v>1000</v>
      </c>
      <c r="I18" s="134"/>
    </row>
    <row r="19" spans="1:9" ht="12.75">
      <c r="A19" s="156" t="s">
        <v>9</v>
      </c>
      <c r="B19" s="156" t="s">
        <v>10</v>
      </c>
      <c r="C19" s="140">
        <v>3.983</v>
      </c>
      <c r="D19" s="162">
        <v>17.142</v>
      </c>
      <c r="E19" s="136">
        <f t="shared" si="1"/>
        <v>13.158999999999999</v>
      </c>
      <c r="F19" s="139">
        <v>1.66</v>
      </c>
      <c r="G19" s="331">
        <f t="shared" si="0"/>
        <v>11.498999999999999</v>
      </c>
      <c r="H19" s="166">
        <v>73800</v>
      </c>
      <c r="I19" s="134"/>
    </row>
    <row r="20" spans="1:9" ht="12.75">
      <c r="A20" s="156" t="s">
        <v>11</v>
      </c>
      <c r="B20" s="156" t="s">
        <v>12</v>
      </c>
      <c r="C20" s="140">
        <v>0</v>
      </c>
      <c r="D20" s="162">
        <v>3.975</v>
      </c>
      <c r="E20" s="136">
        <f t="shared" si="1"/>
        <v>3.975</v>
      </c>
      <c r="F20" s="139">
        <v>2.459</v>
      </c>
      <c r="G20" s="331">
        <f t="shared" si="0"/>
        <v>1.516</v>
      </c>
      <c r="H20" s="166">
        <v>10300</v>
      </c>
      <c r="I20" s="134"/>
    </row>
    <row r="21" spans="1:9" ht="12.75">
      <c r="A21" s="249" t="s">
        <v>13</v>
      </c>
      <c r="B21" s="249" t="s">
        <v>14</v>
      </c>
      <c r="C21" s="149">
        <v>0</v>
      </c>
      <c r="D21" s="335">
        <v>1.924</v>
      </c>
      <c r="E21" s="128">
        <f t="shared" si="1"/>
        <v>1.924</v>
      </c>
      <c r="F21" s="251">
        <v>0.358</v>
      </c>
      <c r="G21" s="331">
        <f t="shared" si="0"/>
        <v>1.5659999999999998</v>
      </c>
      <c r="H21" s="166">
        <v>8400</v>
      </c>
      <c r="I21" s="134"/>
    </row>
    <row r="22" spans="1:9" ht="12.75">
      <c r="A22" s="156" t="s">
        <v>15</v>
      </c>
      <c r="B22" s="156" t="s">
        <v>16</v>
      </c>
      <c r="C22" s="140">
        <v>0</v>
      </c>
      <c r="D22" s="162">
        <v>5.225</v>
      </c>
      <c r="E22" s="136">
        <f t="shared" si="1"/>
        <v>5.225</v>
      </c>
      <c r="F22" s="139">
        <v>1.758</v>
      </c>
      <c r="G22" s="331">
        <f t="shared" si="0"/>
        <v>3.4669999999999996</v>
      </c>
      <c r="H22" s="166">
        <v>24500</v>
      </c>
      <c r="I22" s="134"/>
    </row>
    <row r="23" spans="1:9" ht="12.75">
      <c r="A23" s="156" t="s">
        <v>17</v>
      </c>
      <c r="B23" s="156" t="s">
        <v>18</v>
      </c>
      <c r="C23" s="140">
        <v>0</v>
      </c>
      <c r="D23" s="162">
        <v>2.879</v>
      </c>
      <c r="E23" s="136">
        <f t="shared" si="1"/>
        <v>2.879</v>
      </c>
      <c r="F23" s="139">
        <v>0.696</v>
      </c>
      <c r="G23" s="331">
        <f t="shared" si="0"/>
        <v>2.183</v>
      </c>
      <c r="H23" s="166">
        <v>17800</v>
      </c>
      <c r="I23" s="134"/>
    </row>
    <row r="24" spans="1:9" ht="12.75">
      <c r="A24" s="156" t="s">
        <v>19</v>
      </c>
      <c r="B24" s="156" t="s">
        <v>20</v>
      </c>
      <c r="C24" s="140">
        <v>0</v>
      </c>
      <c r="D24" s="162">
        <v>0.703</v>
      </c>
      <c r="E24" s="136">
        <f t="shared" si="1"/>
        <v>0.703</v>
      </c>
      <c r="F24" s="139">
        <v>0</v>
      </c>
      <c r="G24" s="331">
        <f t="shared" si="0"/>
        <v>0.703</v>
      </c>
      <c r="H24" s="166">
        <v>4600</v>
      </c>
      <c r="I24" s="134"/>
    </row>
    <row r="25" spans="1:9" ht="12.75">
      <c r="A25" s="156" t="s">
        <v>21</v>
      </c>
      <c r="B25" s="156" t="s">
        <v>22</v>
      </c>
      <c r="C25" s="140">
        <v>0</v>
      </c>
      <c r="D25" s="162">
        <v>1.67</v>
      </c>
      <c r="E25" s="136">
        <f t="shared" si="1"/>
        <v>1.67</v>
      </c>
      <c r="F25" s="139">
        <v>0.354</v>
      </c>
      <c r="G25" s="331">
        <f t="shared" si="0"/>
        <v>1.3159999999999998</v>
      </c>
      <c r="H25" s="166">
        <v>9000</v>
      </c>
      <c r="I25" s="134"/>
    </row>
    <row r="26" spans="1:9" ht="12.75">
      <c r="A26" s="156" t="s">
        <v>844</v>
      </c>
      <c r="B26" s="156" t="s">
        <v>23</v>
      </c>
      <c r="C26" s="140">
        <v>0.865</v>
      </c>
      <c r="D26" s="162">
        <v>4.376</v>
      </c>
      <c r="E26" s="136">
        <f t="shared" si="1"/>
        <v>3.511</v>
      </c>
      <c r="F26" s="139">
        <v>0.854</v>
      </c>
      <c r="G26" s="331">
        <f t="shared" si="0"/>
        <v>2.657</v>
      </c>
      <c r="H26" s="166">
        <v>18300</v>
      </c>
      <c r="I26" s="134"/>
    </row>
    <row r="27" spans="1:9" ht="12.75">
      <c r="A27" s="156" t="s">
        <v>24</v>
      </c>
      <c r="B27" s="156" t="s">
        <v>25</v>
      </c>
      <c r="C27" s="140">
        <v>0</v>
      </c>
      <c r="D27" s="162">
        <v>2.044</v>
      </c>
      <c r="E27" s="136">
        <f t="shared" si="1"/>
        <v>2.044</v>
      </c>
      <c r="F27" s="139">
        <v>1.293</v>
      </c>
      <c r="G27" s="331">
        <f t="shared" si="0"/>
        <v>0.7510000000000001</v>
      </c>
      <c r="H27" s="166">
        <v>6300</v>
      </c>
      <c r="I27" s="134"/>
    </row>
    <row r="28" spans="1:9" ht="12.75">
      <c r="A28" s="156" t="s">
        <v>26</v>
      </c>
      <c r="B28" s="156" t="s">
        <v>27</v>
      </c>
      <c r="C28" s="140">
        <v>1.901</v>
      </c>
      <c r="D28" s="162">
        <v>9.039</v>
      </c>
      <c r="E28" s="136">
        <f t="shared" si="1"/>
        <v>7.138</v>
      </c>
      <c r="F28" s="139">
        <v>0</v>
      </c>
      <c r="G28" s="331">
        <f t="shared" si="0"/>
        <v>7.138</v>
      </c>
      <c r="H28" s="166">
        <v>46400</v>
      </c>
      <c r="I28" s="134"/>
    </row>
    <row r="29" spans="1:9" ht="12.75">
      <c r="A29" s="156" t="s">
        <v>28</v>
      </c>
      <c r="B29" s="156" t="s">
        <v>29</v>
      </c>
      <c r="C29" s="140">
        <v>0</v>
      </c>
      <c r="D29" s="162">
        <v>4.28</v>
      </c>
      <c r="E29" s="136">
        <f t="shared" si="1"/>
        <v>4.28</v>
      </c>
      <c r="F29" s="139">
        <v>2.589</v>
      </c>
      <c r="G29" s="331">
        <f t="shared" si="0"/>
        <v>1.6910000000000003</v>
      </c>
      <c r="H29" s="166">
        <v>18900</v>
      </c>
      <c r="I29" s="134"/>
    </row>
    <row r="30" spans="1:9" ht="12.75">
      <c r="A30" s="156" t="s">
        <v>30</v>
      </c>
      <c r="B30" s="156" t="s">
        <v>31</v>
      </c>
      <c r="C30" s="140">
        <v>0</v>
      </c>
      <c r="D30" s="162">
        <v>3.638</v>
      </c>
      <c r="E30" s="136">
        <f t="shared" si="1"/>
        <v>3.638</v>
      </c>
      <c r="F30" s="139">
        <v>2.114</v>
      </c>
      <c r="G30" s="331">
        <f t="shared" si="0"/>
        <v>1.524</v>
      </c>
      <c r="H30" s="166">
        <v>15700</v>
      </c>
      <c r="I30" s="134"/>
    </row>
    <row r="31" spans="1:9" ht="12.75">
      <c r="A31" s="156" t="s">
        <v>32</v>
      </c>
      <c r="B31" s="156" t="s">
        <v>33</v>
      </c>
      <c r="C31" s="140">
        <v>0</v>
      </c>
      <c r="D31" s="162">
        <v>2.82</v>
      </c>
      <c r="E31" s="136">
        <f t="shared" si="1"/>
        <v>2.82</v>
      </c>
      <c r="F31" s="139">
        <v>0.156</v>
      </c>
      <c r="G31" s="331">
        <f t="shared" si="0"/>
        <v>2.6639999999999997</v>
      </c>
      <c r="H31" s="166">
        <v>18300</v>
      </c>
      <c r="I31" s="134"/>
    </row>
    <row r="32" spans="1:9" ht="12.75">
      <c r="A32" s="156" t="s">
        <v>34</v>
      </c>
      <c r="B32" s="156" t="s">
        <v>35</v>
      </c>
      <c r="C32" s="140">
        <v>1.872</v>
      </c>
      <c r="D32" s="162">
        <v>1.972</v>
      </c>
      <c r="E32" s="136">
        <f t="shared" si="1"/>
        <v>0.09999999999999987</v>
      </c>
      <c r="F32" s="139">
        <v>0</v>
      </c>
      <c r="G32" s="331">
        <f>E32-F32</f>
        <v>0.09999999999999987</v>
      </c>
      <c r="H32" s="166">
        <v>600</v>
      </c>
      <c r="I32" s="134"/>
    </row>
    <row r="33" spans="1:9" ht="12.75">
      <c r="A33" s="156" t="s">
        <v>34</v>
      </c>
      <c r="B33" s="156" t="s">
        <v>36</v>
      </c>
      <c r="C33" s="140">
        <v>1.11</v>
      </c>
      <c r="D33" s="162">
        <v>1.517</v>
      </c>
      <c r="E33" s="136">
        <f t="shared" si="1"/>
        <v>0.4069999999999998</v>
      </c>
      <c r="F33" s="139">
        <v>0</v>
      </c>
      <c r="G33" s="331">
        <f>E33-F33</f>
        <v>0.4069999999999998</v>
      </c>
      <c r="H33" s="166">
        <v>2500</v>
      </c>
      <c r="I33" s="134"/>
    </row>
    <row r="34" spans="1:9" ht="12.75">
      <c r="A34" s="156" t="s">
        <v>37</v>
      </c>
      <c r="B34" s="156" t="s">
        <v>38</v>
      </c>
      <c r="C34" s="140">
        <v>0</v>
      </c>
      <c r="D34" s="162">
        <v>2.112</v>
      </c>
      <c r="E34" s="136">
        <f t="shared" si="1"/>
        <v>2.112</v>
      </c>
      <c r="F34" s="139">
        <v>2.112</v>
      </c>
      <c r="G34" s="331">
        <f>E34-F34</f>
        <v>0</v>
      </c>
      <c r="H34" s="166">
        <v>8200</v>
      </c>
      <c r="I34" s="134"/>
    </row>
    <row r="35" spans="1:9" ht="12.75">
      <c r="A35" s="156" t="s">
        <v>39</v>
      </c>
      <c r="B35" s="156" t="s">
        <v>40</v>
      </c>
      <c r="C35" s="140">
        <v>0</v>
      </c>
      <c r="D35" s="162">
        <v>2.537</v>
      </c>
      <c r="E35" s="136">
        <f t="shared" si="1"/>
        <v>2.537</v>
      </c>
      <c r="F35" s="139">
        <v>0.165</v>
      </c>
      <c r="G35" s="331">
        <f t="shared" si="0"/>
        <v>2.372</v>
      </c>
      <c r="H35" s="166">
        <v>15800</v>
      </c>
      <c r="I35" s="134"/>
    </row>
    <row r="36" spans="1:11" ht="12.75">
      <c r="A36" s="156" t="s">
        <v>41</v>
      </c>
      <c r="B36" s="156" t="s">
        <v>42</v>
      </c>
      <c r="C36" s="140">
        <v>0</v>
      </c>
      <c r="D36" s="162">
        <v>2.807</v>
      </c>
      <c r="E36" s="136">
        <f t="shared" si="1"/>
        <v>2.807</v>
      </c>
      <c r="F36" s="139">
        <v>0.415</v>
      </c>
      <c r="G36" s="331">
        <f t="shared" si="0"/>
        <v>2.392</v>
      </c>
      <c r="H36" s="166">
        <v>16000</v>
      </c>
      <c r="I36" s="134"/>
      <c r="K36" s="236"/>
    </row>
    <row r="37" spans="1:9" ht="12.75">
      <c r="A37" s="156" t="s">
        <v>43</v>
      </c>
      <c r="B37" s="156" t="s">
        <v>44</v>
      </c>
      <c r="C37" s="140">
        <v>0</v>
      </c>
      <c r="D37" s="162">
        <v>4.005</v>
      </c>
      <c r="E37" s="136">
        <f t="shared" si="1"/>
        <v>4.005</v>
      </c>
      <c r="F37" s="139">
        <v>1.062</v>
      </c>
      <c r="G37" s="331">
        <f t="shared" si="0"/>
        <v>2.9429999999999996</v>
      </c>
      <c r="H37" s="332">
        <v>21800</v>
      </c>
      <c r="I37" s="134"/>
    </row>
    <row r="38" spans="1:9" ht="12.75">
      <c r="A38" s="156" t="s">
        <v>45</v>
      </c>
      <c r="B38" s="156" t="s">
        <v>46</v>
      </c>
      <c r="C38" s="140">
        <v>0</v>
      </c>
      <c r="D38" s="162">
        <v>2.06</v>
      </c>
      <c r="E38" s="136">
        <f t="shared" si="1"/>
        <v>2.06</v>
      </c>
      <c r="F38" s="139">
        <v>1.053</v>
      </c>
      <c r="G38" s="331">
        <f t="shared" si="0"/>
        <v>1.0070000000000001</v>
      </c>
      <c r="H38" s="332">
        <v>11100</v>
      </c>
      <c r="I38" s="134"/>
    </row>
    <row r="39" spans="1:9" ht="12.75">
      <c r="A39" s="156" t="s">
        <v>47</v>
      </c>
      <c r="B39" s="156" t="s">
        <v>48</v>
      </c>
      <c r="C39" s="140">
        <v>0</v>
      </c>
      <c r="D39" s="162">
        <v>2.31</v>
      </c>
      <c r="E39" s="136">
        <f t="shared" si="1"/>
        <v>2.31</v>
      </c>
      <c r="F39" s="139">
        <v>0.432</v>
      </c>
      <c r="G39" s="331">
        <f t="shared" si="0"/>
        <v>1.8780000000000001</v>
      </c>
      <c r="H39" s="332">
        <v>12800</v>
      </c>
      <c r="I39" s="134"/>
    </row>
    <row r="40" spans="1:9" ht="12.75">
      <c r="A40" s="156" t="s">
        <v>708</v>
      </c>
      <c r="B40" s="156" t="s">
        <v>49</v>
      </c>
      <c r="C40" s="140">
        <v>0</v>
      </c>
      <c r="D40" s="162">
        <v>4.366</v>
      </c>
      <c r="E40" s="136">
        <f t="shared" si="1"/>
        <v>4.366</v>
      </c>
      <c r="F40" s="139">
        <v>2.297</v>
      </c>
      <c r="G40" s="331">
        <f t="shared" si="0"/>
        <v>2.0689999999999995</v>
      </c>
      <c r="H40" s="332">
        <v>23500</v>
      </c>
      <c r="I40" s="134"/>
    </row>
    <row r="41" spans="1:9" ht="12.75">
      <c r="A41" s="156" t="s">
        <v>50</v>
      </c>
      <c r="B41" s="156" t="s">
        <v>51</v>
      </c>
      <c r="C41" s="140">
        <v>0</v>
      </c>
      <c r="D41" s="162">
        <v>3.133</v>
      </c>
      <c r="E41" s="136">
        <f t="shared" si="1"/>
        <v>3.133</v>
      </c>
      <c r="F41" s="139">
        <v>1.401</v>
      </c>
      <c r="G41" s="331">
        <f t="shared" si="0"/>
        <v>1.732</v>
      </c>
      <c r="H41" s="332">
        <v>15500</v>
      </c>
      <c r="I41" s="134"/>
    </row>
    <row r="42" spans="1:9" ht="12.75">
      <c r="A42" s="156" t="s">
        <v>710</v>
      </c>
      <c r="B42" s="156" t="s">
        <v>52</v>
      </c>
      <c r="C42" s="140">
        <v>1.543</v>
      </c>
      <c r="D42" s="162">
        <v>4.403</v>
      </c>
      <c r="E42" s="136">
        <f t="shared" si="1"/>
        <v>2.8599999999999994</v>
      </c>
      <c r="F42" s="139">
        <v>0.381</v>
      </c>
      <c r="G42" s="331">
        <f t="shared" si="0"/>
        <v>2.478999999999999</v>
      </c>
      <c r="H42" s="332">
        <v>17100</v>
      </c>
      <c r="I42" s="134"/>
    </row>
    <row r="43" spans="1:9" ht="12.75">
      <c r="A43" s="156" t="s">
        <v>53</v>
      </c>
      <c r="B43" s="156" t="s">
        <v>54</v>
      </c>
      <c r="C43" s="140">
        <v>0</v>
      </c>
      <c r="D43" s="162">
        <v>6.72</v>
      </c>
      <c r="E43" s="136">
        <f t="shared" si="1"/>
        <v>6.72</v>
      </c>
      <c r="F43" s="139">
        <v>2.825</v>
      </c>
      <c r="G43" s="331">
        <f t="shared" si="0"/>
        <v>3.8949999999999996</v>
      </c>
      <c r="H43" s="332">
        <v>27000</v>
      </c>
      <c r="I43" s="134"/>
    </row>
    <row r="44" spans="1:9" ht="12.75">
      <c r="A44" s="156" t="s">
        <v>55</v>
      </c>
      <c r="B44" s="156" t="s">
        <v>56</v>
      </c>
      <c r="C44" s="140">
        <v>0</v>
      </c>
      <c r="D44" s="162">
        <v>3.979</v>
      </c>
      <c r="E44" s="136">
        <f t="shared" si="1"/>
        <v>3.979</v>
      </c>
      <c r="F44" s="139">
        <v>0.37</v>
      </c>
      <c r="G44" s="331">
        <f t="shared" si="0"/>
        <v>3.609</v>
      </c>
      <c r="H44" s="332">
        <v>24600</v>
      </c>
      <c r="I44" s="134"/>
    </row>
    <row r="45" spans="1:9" ht="12.75">
      <c r="A45" s="156" t="s">
        <v>57</v>
      </c>
      <c r="B45" s="156" t="s">
        <v>58</v>
      </c>
      <c r="C45" s="140">
        <v>0</v>
      </c>
      <c r="D45" s="162">
        <v>3.903</v>
      </c>
      <c r="E45" s="136">
        <f t="shared" si="1"/>
        <v>3.903</v>
      </c>
      <c r="F45" s="139">
        <v>0.588</v>
      </c>
      <c r="G45" s="331">
        <f t="shared" si="0"/>
        <v>3.315</v>
      </c>
      <c r="H45" s="332">
        <v>22000</v>
      </c>
      <c r="I45" s="134"/>
    </row>
    <row r="46" spans="1:9" ht="12.75">
      <c r="A46" s="156" t="s">
        <v>59</v>
      </c>
      <c r="B46" s="156" t="s">
        <v>60</v>
      </c>
      <c r="C46" s="140">
        <v>0</v>
      </c>
      <c r="D46" s="162">
        <v>1.914</v>
      </c>
      <c r="E46" s="136">
        <f t="shared" si="1"/>
        <v>1.914</v>
      </c>
      <c r="F46" s="139">
        <v>0</v>
      </c>
      <c r="G46" s="331">
        <f t="shared" si="0"/>
        <v>1.914</v>
      </c>
      <c r="H46" s="332">
        <v>12400</v>
      </c>
      <c r="I46" s="134"/>
    </row>
    <row r="47" spans="1:9" ht="12.75">
      <c r="A47" s="156" t="s">
        <v>61</v>
      </c>
      <c r="B47" s="156" t="s">
        <v>62</v>
      </c>
      <c r="C47" s="140">
        <v>0</v>
      </c>
      <c r="D47" s="162">
        <v>3.387</v>
      </c>
      <c r="E47" s="136">
        <f t="shared" si="1"/>
        <v>3.387</v>
      </c>
      <c r="F47" s="139">
        <v>0.749</v>
      </c>
      <c r="G47" s="331">
        <f t="shared" si="0"/>
        <v>2.638</v>
      </c>
      <c r="H47" s="332">
        <v>17500</v>
      </c>
      <c r="I47" s="134"/>
    </row>
    <row r="48" spans="1:9" ht="12.75">
      <c r="A48" s="156" t="s">
        <v>872</v>
      </c>
      <c r="B48" s="156" t="s">
        <v>63</v>
      </c>
      <c r="C48" s="140">
        <v>0</v>
      </c>
      <c r="D48" s="162">
        <v>10.087</v>
      </c>
      <c r="E48" s="136">
        <f t="shared" si="1"/>
        <v>10.087</v>
      </c>
      <c r="F48" s="139">
        <v>3.038</v>
      </c>
      <c r="G48" s="331">
        <f t="shared" si="0"/>
        <v>7.0489999999999995</v>
      </c>
      <c r="H48" s="332">
        <v>48500</v>
      </c>
      <c r="I48" s="134"/>
    </row>
    <row r="49" spans="1:9" ht="12.75">
      <c r="A49" s="156" t="s">
        <v>64</v>
      </c>
      <c r="B49" s="156" t="s">
        <v>65</v>
      </c>
      <c r="C49" s="140">
        <v>0</v>
      </c>
      <c r="D49" s="162">
        <v>1.543</v>
      </c>
      <c r="E49" s="136">
        <f t="shared" si="1"/>
        <v>1.543</v>
      </c>
      <c r="F49" s="139">
        <v>0</v>
      </c>
      <c r="G49" s="331">
        <f t="shared" si="0"/>
        <v>1.543</v>
      </c>
      <c r="H49" s="332">
        <v>10000</v>
      </c>
      <c r="I49" s="134"/>
    </row>
    <row r="50" spans="1:9" ht="12.75">
      <c r="A50" s="156" t="s">
        <v>66</v>
      </c>
      <c r="B50" s="156" t="s">
        <v>67</v>
      </c>
      <c r="C50" s="140">
        <v>0</v>
      </c>
      <c r="D50" s="162">
        <v>5.219</v>
      </c>
      <c r="E50" s="136">
        <f t="shared" si="1"/>
        <v>5.219</v>
      </c>
      <c r="F50" s="139">
        <v>2</v>
      </c>
      <c r="G50" s="331">
        <f t="shared" si="0"/>
        <v>3.2190000000000003</v>
      </c>
      <c r="H50" s="332">
        <v>27300</v>
      </c>
      <c r="I50" s="134"/>
    </row>
    <row r="51" spans="1:9" ht="12.75">
      <c r="A51" s="156" t="s">
        <v>68</v>
      </c>
      <c r="B51" s="156" t="s">
        <v>69</v>
      </c>
      <c r="C51" s="140">
        <v>0</v>
      </c>
      <c r="D51" s="162">
        <v>1.057</v>
      </c>
      <c r="E51" s="136">
        <f t="shared" si="1"/>
        <v>1.057</v>
      </c>
      <c r="F51" s="139">
        <v>0.022</v>
      </c>
      <c r="G51" s="331">
        <f t="shared" si="0"/>
        <v>1.035</v>
      </c>
      <c r="H51" s="332">
        <v>5700</v>
      </c>
      <c r="I51" s="134"/>
    </row>
    <row r="52" spans="1:9" ht="12.75">
      <c r="A52" s="156" t="s">
        <v>70</v>
      </c>
      <c r="B52" s="156" t="s">
        <v>71</v>
      </c>
      <c r="C52" s="140">
        <v>0</v>
      </c>
      <c r="D52" s="162">
        <v>0.88</v>
      </c>
      <c r="E52" s="136">
        <f t="shared" si="1"/>
        <v>0.88</v>
      </c>
      <c r="F52" s="139">
        <v>0.88</v>
      </c>
      <c r="G52" s="331">
        <f t="shared" si="0"/>
        <v>0</v>
      </c>
      <c r="H52" s="332">
        <v>1000</v>
      </c>
      <c r="I52" s="134"/>
    </row>
    <row r="53" spans="1:9" ht="12.75">
      <c r="A53" s="156" t="s">
        <v>874</v>
      </c>
      <c r="B53" s="156" t="s">
        <v>72</v>
      </c>
      <c r="C53" s="140">
        <v>0</v>
      </c>
      <c r="D53" s="162">
        <v>5.304</v>
      </c>
      <c r="E53" s="136">
        <f t="shared" si="1"/>
        <v>5.304</v>
      </c>
      <c r="F53" s="139">
        <v>2.477</v>
      </c>
      <c r="G53" s="331">
        <f t="shared" si="0"/>
        <v>2.8270000000000004</v>
      </c>
      <c r="H53" s="332">
        <v>24300</v>
      </c>
      <c r="I53" s="134"/>
    </row>
    <row r="54" spans="1:9" ht="12.75">
      <c r="A54" s="156" t="s">
        <v>876</v>
      </c>
      <c r="B54" s="156" t="s">
        <v>73</v>
      </c>
      <c r="C54" s="140">
        <v>1.481</v>
      </c>
      <c r="D54" s="162">
        <v>3.828</v>
      </c>
      <c r="E54" s="136">
        <f t="shared" si="1"/>
        <v>2.3469999999999995</v>
      </c>
      <c r="F54" s="139">
        <v>0.788</v>
      </c>
      <c r="G54" s="331">
        <f t="shared" si="0"/>
        <v>1.5589999999999995</v>
      </c>
      <c r="H54" s="332">
        <v>17800</v>
      </c>
      <c r="I54" s="134"/>
    </row>
    <row r="55" spans="1:9" ht="12.75">
      <c r="A55" s="156" t="s">
        <v>878</v>
      </c>
      <c r="B55" s="156" t="s">
        <v>74</v>
      </c>
      <c r="C55" s="140">
        <v>0</v>
      </c>
      <c r="D55" s="162">
        <v>0.284</v>
      </c>
      <c r="E55" s="136">
        <f t="shared" si="1"/>
        <v>0.284</v>
      </c>
      <c r="F55" s="139">
        <v>0</v>
      </c>
      <c r="G55" s="331">
        <f t="shared" si="0"/>
        <v>0.284</v>
      </c>
      <c r="H55" s="332">
        <v>500</v>
      </c>
      <c r="I55" s="134"/>
    </row>
    <row r="56" spans="1:9" ht="12.75">
      <c r="A56" s="156" t="s">
        <v>75</v>
      </c>
      <c r="B56" s="156" t="s">
        <v>76</v>
      </c>
      <c r="C56" s="140">
        <v>0</v>
      </c>
      <c r="D56" s="162">
        <v>1.566</v>
      </c>
      <c r="E56" s="136">
        <f t="shared" si="1"/>
        <v>1.566</v>
      </c>
      <c r="F56" s="139">
        <v>0.283</v>
      </c>
      <c r="G56" s="331">
        <f t="shared" si="0"/>
        <v>1.2830000000000001</v>
      </c>
      <c r="H56" s="332">
        <v>8900</v>
      </c>
      <c r="I56" s="134"/>
    </row>
    <row r="57" spans="1:9" ht="12.75">
      <c r="A57" s="156" t="s">
        <v>77</v>
      </c>
      <c r="B57" s="156" t="s">
        <v>78</v>
      </c>
      <c r="C57" s="140">
        <v>0</v>
      </c>
      <c r="D57" s="162">
        <v>2.5</v>
      </c>
      <c r="E57" s="136">
        <f t="shared" si="1"/>
        <v>2.5</v>
      </c>
      <c r="F57" s="139">
        <v>0.309</v>
      </c>
      <c r="G57" s="331">
        <f t="shared" si="0"/>
        <v>2.191</v>
      </c>
      <c r="H57" s="332">
        <v>15200</v>
      </c>
      <c r="I57" s="134"/>
    </row>
    <row r="58" spans="1:9" ht="12.75">
      <c r="A58" s="156" t="s">
        <v>79</v>
      </c>
      <c r="B58" s="156" t="s">
        <v>80</v>
      </c>
      <c r="C58" s="140">
        <v>0</v>
      </c>
      <c r="D58" s="162">
        <v>3.352</v>
      </c>
      <c r="E58" s="136">
        <f t="shared" si="1"/>
        <v>3.352</v>
      </c>
      <c r="F58" s="139">
        <v>0.259</v>
      </c>
      <c r="G58" s="331">
        <f t="shared" si="0"/>
        <v>3.093</v>
      </c>
      <c r="H58" s="332">
        <v>19900</v>
      </c>
      <c r="I58" s="134"/>
    </row>
    <row r="59" spans="1:9" ht="12.75">
      <c r="A59" s="156" t="s">
        <v>880</v>
      </c>
      <c r="B59" s="156" t="s">
        <v>81</v>
      </c>
      <c r="C59" s="140">
        <v>0</v>
      </c>
      <c r="D59" s="162">
        <v>3.981</v>
      </c>
      <c r="E59" s="136">
        <f t="shared" si="1"/>
        <v>3.981</v>
      </c>
      <c r="F59" s="139">
        <v>1.159</v>
      </c>
      <c r="G59" s="331">
        <f t="shared" si="0"/>
        <v>2.822</v>
      </c>
      <c r="H59" s="332">
        <v>20000</v>
      </c>
      <c r="I59" s="134"/>
    </row>
    <row r="60" spans="1:9" ht="12.75">
      <c r="A60" s="156" t="s">
        <v>884</v>
      </c>
      <c r="B60" s="156" t="s">
        <v>82</v>
      </c>
      <c r="C60" s="140">
        <v>0.595</v>
      </c>
      <c r="D60" s="162">
        <v>1.71</v>
      </c>
      <c r="E60" s="136">
        <f t="shared" si="1"/>
        <v>1.115</v>
      </c>
      <c r="F60" s="139">
        <v>0.226</v>
      </c>
      <c r="G60" s="331">
        <f t="shared" si="0"/>
        <v>0.889</v>
      </c>
      <c r="H60" s="332">
        <v>6300</v>
      </c>
      <c r="I60" s="134"/>
    </row>
    <row r="61" spans="1:9" ht="12.75">
      <c r="A61" s="156" t="s">
        <v>83</v>
      </c>
      <c r="B61" s="156" t="s">
        <v>84</v>
      </c>
      <c r="C61" s="140">
        <v>0</v>
      </c>
      <c r="D61" s="162">
        <v>0.926</v>
      </c>
      <c r="E61" s="136">
        <f t="shared" si="1"/>
        <v>0.926</v>
      </c>
      <c r="F61" s="139">
        <v>0.761</v>
      </c>
      <c r="G61" s="331">
        <f t="shared" si="0"/>
        <v>0.16500000000000004</v>
      </c>
      <c r="H61" s="332">
        <v>2400</v>
      </c>
      <c r="I61" s="134"/>
    </row>
    <row r="62" spans="1:9" ht="12.75">
      <c r="A62" s="169" t="s">
        <v>85</v>
      </c>
      <c r="B62" s="169" t="s">
        <v>86</v>
      </c>
      <c r="C62" s="297">
        <v>0</v>
      </c>
      <c r="D62" s="172">
        <v>2.301</v>
      </c>
      <c r="E62" s="145">
        <f t="shared" si="1"/>
        <v>2.301</v>
      </c>
      <c r="F62" s="245">
        <v>0.385</v>
      </c>
      <c r="G62" s="336">
        <f t="shared" si="0"/>
        <v>1.9160000000000001</v>
      </c>
      <c r="H62" s="332">
        <v>12700</v>
      </c>
      <c r="I62" s="151"/>
    </row>
    <row r="63" spans="1:9" ht="12.75">
      <c r="A63" s="608" t="s">
        <v>828</v>
      </c>
      <c r="B63" s="608"/>
      <c r="C63" s="608"/>
      <c r="D63" s="608"/>
      <c r="E63" s="152">
        <f>SUM(E10:E62)</f>
        <v>168.76399999999995</v>
      </c>
      <c r="F63" s="337">
        <f>SUM(F10:F62)</f>
        <v>53.01899999999999</v>
      </c>
      <c r="G63" s="174">
        <f>SUM(G10:G62)</f>
        <v>115.74499999999999</v>
      </c>
      <c r="H63" s="288">
        <f>SUM(H10:H62)</f>
        <v>839900</v>
      </c>
      <c r="I63" s="155"/>
    </row>
    <row r="64" spans="1:8" ht="12.75">
      <c r="A64" s="338"/>
      <c r="B64" s="338"/>
      <c r="C64" s="339"/>
      <c r="D64" s="339"/>
      <c r="E64" s="340"/>
      <c r="F64" s="99"/>
      <c r="G64" s="99"/>
      <c r="H64"/>
    </row>
    <row r="65" spans="1:8" ht="12.75" customHeight="1">
      <c r="A65" s="178" t="s">
        <v>829</v>
      </c>
      <c r="B65" s="314"/>
      <c r="C65" s="315"/>
      <c r="D65" s="315"/>
      <c r="E65" s="341">
        <f>SUM(E63+E9)</f>
        <v>218.90799999999996</v>
      </c>
      <c r="F65" s="341">
        <f>SUM(F63+F9)</f>
        <v>70.50599999999999</v>
      </c>
      <c r="G65" s="341">
        <f>SUM(G63+G9)</f>
        <v>148.402</v>
      </c>
      <c r="H65" s="182">
        <f>SUM(H9:H62)</f>
        <v>1054700</v>
      </c>
    </row>
    <row r="66" spans="1:7" ht="12.75" customHeight="1">
      <c r="A66" s="238"/>
      <c r="B66" s="179"/>
      <c r="C66"/>
      <c r="D66"/>
      <c r="E66" s="239"/>
      <c r="F66" s="239"/>
      <c r="G66" s="239"/>
    </row>
    <row r="67" spans="1:8" ht="12.75" customHeight="1">
      <c r="A67" s="183" t="s">
        <v>830</v>
      </c>
      <c r="B67" s="184"/>
      <c r="C67" s="99"/>
      <c r="D67" s="99"/>
      <c r="E67" s="99"/>
      <c r="F67" s="99"/>
      <c r="G67" s="99"/>
      <c r="H67" s="185">
        <f>SUM(H5:H8,H37:H62)</f>
        <v>640600</v>
      </c>
    </row>
    <row r="68" spans="1:7" ht="12.75" customHeight="1">
      <c r="A68" s="178"/>
      <c r="B68" s="179"/>
      <c r="E68" s="320" t="s">
        <v>1394</v>
      </c>
      <c r="F68" s="320"/>
      <c r="G68" s="320"/>
    </row>
    <row r="69" spans="1:7" ht="12.75" customHeight="1">
      <c r="A69" s="186" t="s">
        <v>663</v>
      </c>
      <c r="B69" s="179"/>
      <c r="E69" s="320"/>
      <c r="F69" s="320"/>
      <c r="G69" s="320"/>
    </row>
    <row r="70" ht="12.75" customHeight="1"/>
    <row r="71" ht="12.75" customHeight="1"/>
  </sheetData>
  <sheetProtection/>
  <mergeCells count="8">
    <mergeCell ref="H3:H4"/>
    <mergeCell ref="I3:I4"/>
    <mergeCell ref="A9:D9"/>
    <mergeCell ref="A63:D6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1" ht="12.75">
      <c r="A1" s="328"/>
    </row>
    <row r="2" ht="18">
      <c r="A2" s="112" t="s">
        <v>628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0" t="s">
        <v>1396</v>
      </c>
      <c r="B5" s="120" t="s">
        <v>1397</v>
      </c>
      <c r="C5" s="160">
        <v>0</v>
      </c>
      <c r="D5" s="251">
        <v>14.439</v>
      </c>
      <c r="E5" s="128">
        <f>D5-C5</f>
        <v>14.439</v>
      </c>
      <c r="F5" s="129">
        <v>4.558</v>
      </c>
      <c r="G5" s="329">
        <f>E5-F5</f>
        <v>9.881</v>
      </c>
      <c r="H5" s="330">
        <v>64200</v>
      </c>
      <c r="I5" s="127"/>
    </row>
    <row r="6" spans="1:9" ht="12.75">
      <c r="A6" s="134" t="s">
        <v>831</v>
      </c>
      <c r="B6" s="134" t="s">
        <v>1398</v>
      </c>
      <c r="C6" s="244">
        <v>7.901</v>
      </c>
      <c r="D6" s="139">
        <v>20.523</v>
      </c>
      <c r="E6" s="136">
        <f>D6-C6</f>
        <v>12.622</v>
      </c>
      <c r="F6" s="137">
        <v>3.137</v>
      </c>
      <c r="G6" s="331">
        <f>E6-F6</f>
        <v>9.485</v>
      </c>
      <c r="H6" s="332">
        <v>61800</v>
      </c>
      <c r="I6" s="134"/>
    </row>
    <row r="7" spans="1:9" ht="12.75">
      <c r="A7" s="302" t="s">
        <v>1189</v>
      </c>
      <c r="B7" s="302" t="s">
        <v>1399</v>
      </c>
      <c r="C7" s="256">
        <v>27.831</v>
      </c>
      <c r="D7" s="139">
        <v>46.472</v>
      </c>
      <c r="E7" s="136">
        <f>D7-C7</f>
        <v>18.641000000000002</v>
      </c>
      <c r="F7" s="137">
        <v>9.735</v>
      </c>
      <c r="G7" s="331">
        <f>E7-F7</f>
        <v>8.906000000000002</v>
      </c>
      <c r="H7" s="332">
        <v>61200</v>
      </c>
      <c r="I7" s="134"/>
    </row>
    <row r="8" spans="1:9" ht="12.75">
      <c r="A8" s="151" t="s">
        <v>679</v>
      </c>
      <c r="B8" s="151" t="s">
        <v>1400</v>
      </c>
      <c r="C8" s="296">
        <v>38.512</v>
      </c>
      <c r="D8" s="255">
        <v>42.954</v>
      </c>
      <c r="E8" s="145">
        <f>D8-C8</f>
        <v>4.442</v>
      </c>
      <c r="F8" s="146">
        <v>0.057</v>
      </c>
      <c r="G8" s="331">
        <f>E8-F8</f>
        <v>4.385</v>
      </c>
      <c r="H8" s="333">
        <v>27600</v>
      </c>
      <c r="I8" s="151"/>
    </row>
    <row r="9" spans="1:9" s="334" customFormat="1" ht="12.75">
      <c r="A9" s="607" t="s">
        <v>685</v>
      </c>
      <c r="B9" s="607"/>
      <c r="C9" s="607"/>
      <c r="D9" s="607"/>
      <c r="E9" s="152">
        <f>SUM(E5:E8)</f>
        <v>50.144</v>
      </c>
      <c r="F9" s="153">
        <f>SUM(F5:F8)</f>
        <v>17.487</v>
      </c>
      <c r="G9" s="234">
        <f>SUM(G5:G8)</f>
        <v>32.657000000000004</v>
      </c>
      <c r="H9" s="342">
        <f>SUM(H5:H8)</f>
        <v>214800</v>
      </c>
      <c r="I9" s="155"/>
    </row>
    <row r="10" spans="1:9" ht="12.75">
      <c r="A10" s="156" t="s">
        <v>43</v>
      </c>
      <c r="B10" s="156" t="s">
        <v>44</v>
      </c>
      <c r="C10" s="140">
        <v>0</v>
      </c>
      <c r="D10" s="162">
        <v>4.005</v>
      </c>
      <c r="E10" s="136">
        <f>D10-C10</f>
        <v>4.005</v>
      </c>
      <c r="F10" s="139">
        <v>1.062</v>
      </c>
      <c r="G10" s="331">
        <f>E10-F10</f>
        <v>2.9429999999999996</v>
      </c>
      <c r="H10" s="332">
        <v>21800</v>
      </c>
      <c r="I10" s="134"/>
    </row>
    <row r="11" spans="1:9" ht="12.75">
      <c r="A11" s="156" t="s">
        <v>45</v>
      </c>
      <c r="B11" s="156" t="s">
        <v>46</v>
      </c>
      <c r="C11" s="140">
        <v>0</v>
      </c>
      <c r="D11" s="162">
        <v>2.06</v>
      </c>
      <c r="E11" s="136">
        <f>D11-C11</f>
        <v>2.06</v>
      </c>
      <c r="F11" s="139">
        <v>1.053</v>
      </c>
      <c r="G11" s="331">
        <f>E11-F11</f>
        <v>1.0070000000000001</v>
      </c>
      <c r="H11" s="332">
        <v>11100</v>
      </c>
      <c r="I11" s="134"/>
    </row>
    <row r="12" spans="1:9" ht="12.75">
      <c r="A12" s="156" t="s">
        <v>47</v>
      </c>
      <c r="B12" s="156" t="s">
        <v>48</v>
      </c>
      <c r="C12" s="140">
        <v>0</v>
      </c>
      <c r="D12" s="162">
        <v>2.31</v>
      </c>
      <c r="E12" s="136">
        <f>D12-C12</f>
        <v>2.31</v>
      </c>
      <c r="F12" s="139">
        <v>0.432</v>
      </c>
      <c r="G12" s="331">
        <f>E12-F12</f>
        <v>1.8780000000000001</v>
      </c>
      <c r="H12" s="332">
        <v>12800</v>
      </c>
      <c r="I12" s="134"/>
    </row>
    <row r="13" spans="1:9" ht="12.75">
      <c r="A13" s="156" t="s">
        <v>708</v>
      </c>
      <c r="B13" s="156" t="s">
        <v>49</v>
      </c>
      <c r="C13" s="140">
        <v>0</v>
      </c>
      <c r="D13" s="162">
        <v>4.366</v>
      </c>
      <c r="E13" s="136">
        <f>D13-C13</f>
        <v>4.366</v>
      </c>
      <c r="F13" s="139">
        <v>2.297</v>
      </c>
      <c r="G13" s="331">
        <f>E13-F13</f>
        <v>2.0689999999999995</v>
      </c>
      <c r="H13" s="332">
        <v>23500</v>
      </c>
      <c r="I13" s="134"/>
    </row>
    <row r="14" spans="1:9" ht="12.75">
      <c r="A14" s="156" t="s">
        <v>50</v>
      </c>
      <c r="B14" s="156" t="s">
        <v>51</v>
      </c>
      <c r="C14" s="140">
        <v>0</v>
      </c>
      <c r="D14" s="162">
        <v>3.133</v>
      </c>
      <c r="E14" s="136">
        <f>D14-C14</f>
        <v>3.133</v>
      </c>
      <c r="F14" s="139">
        <v>1.401</v>
      </c>
      <c r="G14" s="331">
        <f>E14-F14</f>
        <v>1.732</v>
      </c>
      <c r="H14" s="332">
        <v>15500</v>
      </c>
      <c r="I14" s="134"/>
    </row>
    <row r="15" spans="1:9" ht="12.75">
      <c r="A15" s="156" t="s">
        <v>710</v>
      </c>
      <c r="B15" s="156" t="s">
        <v>52</v>
      </c>
      <c r="C15" s="140">
        <v>1.543</v>
      </c>
      <c r="D15" s="162">
        <v>4.403</v>
      </c>
      <c r="E15" s="136">
        <f aca="true" t="shared" si="0" ref="E15:E35">D15-C15</f>
        <v>2.8599999999999994</v>
      </c>
      <c r="F15" s="139">
        <v>0.381</v>
      </c>
      <c r="G15" s="331">
        <f aca="true" t="shared" si="1" ref="G15:G35">E15-F15</f>
        <v>2.478999999999999</v>
      </c>
      <c r="H15" s="332">
        <v>17100</v>
      </c>
      <c r="I15" s="134"/>
    </row>
    <row r="16" spans="1:9" ht="12.75">
      <c r="A16" s="156" t="s">
        <v>53</v>
      </c>
      <c r="B16" s="156" t="s">
        <v>54</v>
      </c>
      <c r="C16" s="140">
        <v>0</v>
      </c>
      <c r="D16" s="162">
        <v>6.72</v>
      </c>
      <c r="E16" s="136">
        <f t="shared" si="0"/>
        <v>6.72</v>
      </c>
      <c r="F16" s="139">
        <v>2.825</v>
      </c>
      <c r="G16" s="331">
        <f t="shared" si="1"/>
        <v>3.8949999999999996</v>
      </c>
      <c r="H16" s="332">
        <v>27000</v>
      </c>
      <c r="I16" s="134"/>
    </row>
    <row r="17" spans="1:9" ht="12.75">
      <c r="A17" s="156" t="s">
        <v>55</v>
      </c>
      <c r="B17" s="156" t="s">
        <v>56</v>
      </c>
      <c r="C17" s="140">
        <v>0</v>
      </c>
      <c r="D17" s="162">
        <v>3.979</v>
      </c>
      <c r="E17" s="136">
        <f t="shared" si="0"/>
        <v>3.979</v>
      </c>
      <c r="F17" s="139">
        <v>0.37</v>
      </c>
      <c r="G17" s="331">
        <f t="shared" si="1"/>
        <v>3.609</v>
      </c>
      <c r="H17" s="332">
        <v>24600</v>
      </c>
      <c r="I17" s="134"/>
    </row>
    <row r="18" spans="1:9" ht="12.75">
      <c r="A18" s="156" t="s">
        <v>57</v>
      </c>
      <c r="B18" s="156" t="s">
        <v>58</v>
      </c>
      <c r="C18" s="140">
        <v>0</v>
      </c>
      <c r="D18" s="162">
        <v>3.903</v>
      </c>
      <c r="E18" s="136">
        <f t="shared" si="0"/>
        <v>3.903</v>
      </c>
      <c r="F18" s="139">
        <v>0.588</v>
      </c>
      <c r="G18" s="331">
        <f t="shared" si="1"/>
        <v>3.315</v>
      </c>
      <c r="H18" s="332">
        <v>22000</v>
      </c>
      <c r="I18" s="134"/>
    </row>
    <row r="19" spans="1:9" ht="12.75">
      <c r="A19" s="156" t="s">
        <v>59</v>
      </c>
      <c r="B19" s="156" t="s">
        <v>60</v>
      </c>
      <c r="C19" s="140">
        <v>0</v>
      </c>
      <c r="D19" s="162">
        <v>1.914</v>
      </c>
      <c r="E19" s="136">
        <f t="shared" si="0"/>
        <v>1.914</v>
      </c>
      <c r="F19" s="139">
        <v>0</v>
      </c>
      <c r="G19" s="331">
        <f t="shared" si="1"/>
        <v>1.914</v>
      </c>
      <c r="H19" s="332">
        <v>12400</v>
      </c>
      <c r="I19" s="134"/>
    </row>
    <row r="20" spans="1:9" ht="12.75">
      <c r="A20" s="156" t="s">
        <v>61</v>
      </c>
      <c r="B20" s="156" t="s">
        <v>62</v>
      </c>
      <c r="C20" s="140">
        <v>0</v>
      </c>
      <c r="D20" s="162">
        <v>3.387</v>
      </c>
      <c r="E20" s="136">
        <f t="shared" si="0"/>
        <v>3.387</v>
      </c>
      <c r="F20" s="139">
        <v>0.749</v>
      </c>
      <c r="G20" s="331">
        <f t="shared" si="1"/>
        <v>2.638</v>
      </c>
      <c r="H20" s="332">
        <v>17500</v>
      </c>
      <c r="I20" s="134"/>
    </row>
    <row r="21" spans="1:9" ht="12.75">
      <c r="A21" s="156" t="s">
        <v>872</v>
      </c>
      <c r="B21" s="156" t="s">
        <v>63</v>
      </c>
      <c r="C21" s="140">
        <v>0</v>
      </c>
      <c r="D21" s="162">
        <v>10.087</v>
      </c>
      <c r="E21" s="136">
        <f t="shared" si="0"/>
        <v>10.087</v>
      </c>
      <c r="F21" s="139">
        <v>3.038</v>
      </c>
      <c r="G21" s="331">
        <f t="shared" si="1"/>
        <v>7.0489999999999995</v>
      </c>
      <c r="H21" s="332">
        <v>48500</v>
      </c>
      <c r="I21" s="134"/>
    </row>
    <row r="22" spans="1:9" ht="12.75">
      <c r="A22" s="156" t="s">
        <v>64</v>
      </c>
      <c r="B22" s="156" t="s">
        <v>65</v>
      </c>
      <c r="C22" s="140">
        <v>0</v>
      </c>
      <c r="D22" s="162">
        <v>1.543</v>
      </c>
      <c r="E22" s="136">
        <f t="shared" si="0"/>
        <v>1.543</v>
      </c>
      <c r="F22" s="139">
        <v>0</v>
      </c>
      <c r="G22" s="331">
        <f t="shared" si="1"/>
        <v>1.543</v>
      </c>
      <c r="H22" s="332">
        <v>10000</v>
      </c>
      <c r="I22" s="134"/>
    </row>
    <row r="23" spans="1:9" ht="12.75">
      <c r="A23" s="156" t="s">
        <v>66</v>
      </c>
      <c r="B23" s="156" t="s">
        <v>67</v>
      </c>
      <c r="C23" s="140">
        <v>0</v>
      </c>
      <c r="D23" s="162">
        <v>5.219</v>
      </c>
      <c r="E23" s="136">
        <f t="shared" si="0"/>
        <v>5.219</v>
      </c>
      <c r="F23" s="139">
        <v>2</v>
      </c>
      <c r="G23" s="331">
        <f t="shared" si="1"/>
        <v>3.2190000000000003</v>
      </c>
      <c r="H23" s="332">
        <v>27300</v>
      </c>
      <c r="I23" s="134"/>
    </row>
    <row r="24" spans="1:9" ht="12.75">
      <c r="A24" s="156" t="s">
        <v>68</v>
      </c>
      <c r="B24" s="156" t="s">
        <v>69</v>
      </c>
      <c r="C24" s="140">
        <v>0</v>
      </c>
      <c r="D24" s="162">
        <v>1.057</v>
      </c>
      <c r="E24" s="136">
        <f t="shared" si="0"/>
        <v>1.057</v>
      </c>
      <c r="F24" s="139">
        <v>0.022</v>
      </c>
      <c r="G24" s="331">
        <f t="shared" si="1"/>
        <v>1.035</v>
      </c>
      <c r="H24" s="332">
        <v>5700</v>
      </c>
      <c r="I24" s="134"/>
    </row>
    <row r="25" spans="1:9" ht="12.75">
      <c r="A25" s="156" t="s">
        <v>70</v>
      </c>
      <c r="B25" s="156" t="s">
        <v>71</v>
      </c>
      <c r="C25" s="140">
        <v>0</v>
      </c>
      <c r="D25" s="162">
        <v>0.88</v>
      </c>
      <c r="E25" s="136">
        <f t="shared" si="0"/>
        <v>0.88</v>
      </c>
      <c r="F25" s="139">
        <v>0.88</v>
      </c>
      <c r="G25" s="331">
        <f t="shared" si="1"/>
        <v>0</v>
      </c>
      <c r="H25" s="332">
        <v>1000</v>
      </c>
      <c r="I25" s="134"/>
    </row>
    <row r="26" spans="1:9" ht="12.75">
      <c r="A26" s="156" t="s">
        <v>874</v>
      </c>
      <c r="B26" s="156" t="s">
        <v>72</v>
      </c>
      <c r="C26" s="140">
        <v>0</v>
      </c>
      <c r="D26" s="162">
        <v>5.304</v>
      </c>
      <c r="E26" s="136">
        <f t="shared" si="0"/>
        <v>5.304</v>
      </c>
      <c r="F26" s="139">
        <v>2.477</v>
      </c>
      <c r="G26" s="331">
        <f t="shared" si="1"/>
        <v>2.8270000000000004</v>
      </c>
      <c r="H26" s="332">
        <v>24300</v>
      </c>
      <c r="I26" s="134"/>
    </row>
    <row r="27" spans="1:9" ht="12.75">
      <c r="A27" s="156" t="s">
        <v>876</v>
      </c>
      <c r="B27" s="156" t="s">
        <v>73</v>
      </c>
      <c r="C27" s="140">
        <v>1.481</v>
      </c>
      <c r="D27" s="162">
        <v>3.828</v>
      </c>
      <c r="E27" s="136">
        <f t="shared" si="0"/>
        <v>2.3469999999999995</v>
      </c>
      <c r="F27" s="139">
        <v>0.788</v>
      </c>
      <c r="G27" s="331">
        <f t="shared" si="1"/>
        <v>1.5589999999999995</v>
      </c>
      <c r="H27" s="332">
        <v>17800</v>
      </c>
      <c r="I27" s="134"/>
    </row>
    <row r="28" spans="1:9" ht="12.75">
      <c r="A28" s="156" t="s">
        <v>878</v>
      </c>
      <c r="B28" s="156" t="s">
        <v>74</v>
      </c>
      <c r="C28" s="140">
        <v>0</v>
      </c>
      <c r="D28" s="162">
        <v>0.284</v>
      </c>
      <c r="E28" s="136">
        <f t="shared" si="0"/>
        <v>0.284</v>
      </c>
      <c r="F28" s="139">
        <v>0</v>
      </c>
      <c r="G28" s="331">
        <f t="shared" si="1"/>
        <v>0.284</v>
      </c>
      <c r="H28" s="332">
        <v>500</v>
      </c>
      <c r="I28" s="134"/>
    </row>
    <row r="29" spans="1:9" ht="12.75">
      <c r="A29" s="156" t="s">
        <v>75</v>
      </c>
      <c r="B29" s="156" t="s">
        <v>76</v>
      </c>
      <c r="C29" s="140">
        <v>0</v>
      </c>
      <c r="D29" s="162">
        <v>1.566</v>
      </c>
      <c r="E29" s="136">
        <f t="shared" si="0"/>
        <v>1.566</v>
      </c>
      <c r="F29" s="139">
        <v>0.283</v>
      </c>
      <c r="G29" s="331">
        <f t="shared" si="1"/>
        <v>1.2830000000000001</v>
      </c>
      <c r="H29" s="332">
        <v>8900</v>
      </c>
      <c r="I29" s="134"/>
    </row>
    <row r="30" spans="1:9" ht="12.75">
      <c r="A30" s="156" t="s">
        <v>77</v>
      </c>
      <c r="B30" s="156" t="s">
        <v>78</v>
      </c>
      <c r="C30" s="140">
        <v>0</v>
      </c>
      <c r="D30" s="162">
        <v>2.5</v>
      </c>
      <c r="E30" s="136">
        <f t="shared" si="0"/>
        <v>2.5</v>
      </c>
      <c r="F30" s="139">
        <v>0.309</v>
      </c>
      <c r="G30" s="331">
        <f t="shared" si="1"/>
        <v>2.191</v>
      </c>
      <c r="H30" s="332">
        <v>15200</v>
      </c>
      <c r="I30" s="134"/>
    </row>
    <row r="31" spans="1:9" ht="12.75">
      <c r="A31" s="156" t="s">
        <v>79</v>
      </c>
      <c r="B31" s="156" t="s">
        <v>80</v>
      </c>
      <c r="C31" s="140">
        <v>0</v>
      </c>
      <c r="D31" s="162">
        <v>3.352</v>
      </c>
      <c r="E31" s="136">
        <f t="shared" si="0"/>
        <v>3.352</v>
      </c>
      <c r="F31" s="139">
        <v>0.259</v>
      </c>
      <c r="G31" s="331">
        <f t="shared" si="1"/>
        <v>3.093</v>
      </c>
      <c r="H31" s="332">
        <v>19900</v>
      </c>
      <c r="I31" s="134"/>
    </row>
    <row r="32" spans="1:9" ht="12.75">
      <c r="A32" s="156" t="s">
        <v>880</v>
      </c>
      <c r="B32" s="156" t="s">
        <v>81</v>
      </c>
      <c r="C32" s="140">
        <v>0</v>
      </c>
      <c r="D32" s="162">
        <v>3.981</v>
      </c>
      <c r="E32" s="136">
        <f t="shared" si="0"/>
        <v>3.981</v>
      </c>
      <c r="F32" s="139">
        <v>1.159</v>
      </c>
      <c r="G32" s="331">
        <f t="shared" si="1"/>
        <v>2.822</v>
      </c>
      <c r="H32" s="332">
        <v>20000</v>
      </c>
      <c r="I32" s="134"/>
    </row>
    <row r="33" spans="1:9" ht="12.75">
      <c r="A33" s="156" t="s">
        <v>884</v>
      </c>
      <c r="B33" s="156" t="s">
        <v>82</v>
      </c>
      <c r="C33" s="140">
        <v>0.595</v>
      </c>
      <c r="D33" s="162">
        <v>1.71</v>
      </c>
      <c r="E33" s="136">
        <f t="shared" si="0"/>
        <v>1.115</v>
      </c>
      <c r="F33" s="139">
        <v>0.226</v>
      </c>
      <c r="G33" s="331">
        <f t="shared" si="1"/>
        <v>0.889</v>
      </c>
      <c r="H33" s="332">
        <v>6300</v>
      </c>
      <c r="I33" s="134"/>
    </row>
    <row r="34" spans="1:9" ht="12.75">
      <c r="A34" s="156" t="s">
        <v>83</v>
      </c>
      <c r="B34" s="156" t="s">
        <v>84</v>
      </c>
      <c r="C34" s="140">
        <v>0</v>
      </c>
      <c r="D34" s="162">
        <v>0.926</v>
      </c>
      <c r="E34" s="136">
        <f t="shared" si="0"/>
        <v>0.926</v>
      </c>
      <c r="F34" s="139">
        <v>0.761</v>
      </c>
      <c r="G34" s="331">
        <f t="shared" si="1"/>
        <v>0.16500000000000004</v>
      </c>
      <c r="H34" s="332">
        <v>2400</v>
      </c>
      <c r="I34" s="134"/>
    </row>
    <row r="35" spans="1:9" ht="12.75">
      <c r="A35" s="169" t="s">
        <v>85</v>
      </c>
      <c r="B35" s="169" t="s">
        <v>86</v>
      </c>
      <c r="C35" s="297">
        <v>0</v>
      </c>
      <c r="D35" s="172">
        <v>2.301</v>
      </c>
      <c r="E35" s="145">
        <f t="shared" si="0"/>
        <v>2.301</v>
      </c>
      <c r="F35" s="245">
        <v>0.385</v>
      </c>
      <c r="G35" s="336">
        <f t="shared" si="1"/>
        <v>1.9160000000000001</v>
      </c>
      <c r="H35" s="332">
        <v>12700</v>
      </c>
      <c r="I35" s="151"/>
    </row>
    <row r="36" spans="1:9" ht="12.75">
      <c r="A36" s="608" t="s">
        <v>828</v>
      </c>
      <c r="B36" s="608"/>
      <c r="C36" s="608"/>
      <c r="D36" s="608"/>
      <c r="E36" s="152">
        <f>SUM(E10:E35)</f>
        <v>81.09900000000002</v>
      </c>
      <c r="F36" s="337">
        <f>SUM(F10:F35)</f>
        <v>23.744999999999997</v>
      </c>
      <c r="G36" s="174">
        <f>SUM(G10:G35)</f>
        <v>57.354</v>
      </c>
      <c r="H36" s="288">
        <f>SUM(H10:H35)</f>
        <v>425800</v>
      </c>
      <c r="I36" s="155"/>
    </row>
    <row r="37" spans="1:8" ht="12.75">
      <c r="A37" s="338"/>
      <c r="B37" s="338"/>
      <c r="C37" s="339"/>
      <c r="D37" s="339"/>
      <c r="E37" s="340"/>
      <c r="F37" s="99"/>
      <c r="G37" s="99"/>
      <c r="H37"/>
    </row>
    <row r="38" spans="1:8" ht="12.75" customHeight="1">
      <c r="A38" s="178" t="s">
        <v>829</v>
      </c>
      <c r="B38" s="314"/>
      <c r="C38" s="315"/>
      <c r="D38" s="315"/>
      <c r="E38" s="341">
        <f>SUM(E36+E9)</f>
        <v>131.24300000000002</v>
      </c>
      <c r="F38" s="341">
        <f>SUM(F36+F9)</f>
        <v>41.232</v>
      </c>
      <c r="G38" s="341">
        <f>SUM(G36+G9)</f>
        <v>90.011</v>
      </c>
      <c r="H38" s="325">
        <f>SUM(H9:H35)</f>
        <v>640600</v>
      </c>
    </row>
    <row r="39" spans="1:7" ht="12.75" customHeight="1">
      <c r="A39" s="238"/>
      <c r="B39" s="179"/>
      <c r="C39"/>
      <c r="D39"/>
      <c r="E39" s="239"/>
      <c r="F39" s="239"/>
      <c r="G39" s="239"/>
    </row>
    <row r="40" spans="1:7" ht="12.75" customHeight="1">
      <c r="A40" s="183" t="s">
        <v>830</v>
      </c>
      <c r="B40" s="184"/>
      <c r="C40" s="99"/>
      <c r="D40" s="99"/>
      <c r="E40" s="99"/>
      <c r="F40" s="99"/>
      <c r="G40" s="99"/>
    </row>
    <row r="41" spans="1:7" ht="12.75" customHeight="1">
      <c r="A41" s="178"/>
      <c r="B41" s="179"/>
      <c r="E41" s="320" t="s">
        <v>1394</v>
      </c>
      <c r="F41" s="320"/>
      <c r="G41" s="320"/>
    </row>
    <row r="42" spans="1:7" ht="12.75" customHeight="1">
      <c r="A42" s="186" t="s">
        <v>663</v>
      </c>
      <c r="B42" s="179"/>
      <c r="E42" s="320"/>
      <c r="F42" s="320"/>
      <c r="G42" s="320"/>
    </row>
    <row r="43" ht="12.75" customHeight="1"/>
    <row r="44" ht="12.75" customHeight="1"/>
  </sheetData>
  <sheetProtection/>
  <mergeCells count="8">
    <mergeCell ref="H3:H4"/>
    <mergeCell ref="I3:I4"/>
    <mergeCell ref="A9:D9"/>
    <mergeCell ref="A36:D36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86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4" width="8.28125" style="27" customWidth="1"/>
    <col min="5" max="6" width="8.28125" style="180" customWidth="1"/>
    <col min="7" max="7" width="8.28125" style="343" customWidth="1"/>
    <col min="8" max="8" width="9.28125" style="327" customWidth="1"/>
    <col min="9" max="9" width="20.8515625" style="0" customWidth="1"/>
  </cols>
  <sheetData>
    <row r="2" ht="18">
      <c r="A2" s="112" t="s">
        <v>630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0" t="s">
        <v>87</v>
      </c>
      <c r="B5" s="120" t="s">
        <v>88</v>
      </c>
      <c r="C5" s="160">
        <v>0</v>
      </c>
      <c r="D5" s="251">
        <v>9.178</v>
      </c>
      <c r="E5" s="344">
        <f aca="true" t="shared" si="0" ref="E5:E10">ABS(D5-C5)</f>
        <v>9.178</v>
      </c>
      <c r="F5" s="345">
        <v>0.765</v>
      </c>
      <c r="G5" s="329">
        <f aca="true" t="shared" si="1" ref="G5:G10">E5-F5</f>
        <v>8.413</v>
      </c>
      <c r="H5" s="346">
        <v>42710</v>
      </c>
      <c r="I5" s="127"/>
    </row>
    <row r="6" spans="1:9" ht="12.75">
      <c r="A6" s="134" t="s">
        <v>89</v>
      </c>
      <c r="B6" s="134" t="s">
        <v>90</v>
      </c>
      <c r="C6" s="244">
        <v>0</v>
      </c>
      <c r="D6" s="139">
        <v>20.138</v>
      </c>
      <c r="E6" s="161">
        <f t="shared" si="0"/>
        <v>20.138</v>
      </c>
      <c r="F6" s="276">
        <v>9.029</v>
      </c>
      <c r="G6" s="331">
        <f t="shared" si="1"/>
        <v>11.109000000000002</v>
      </c>
      <c r="H6" s="166">
        <v>79314</v>
      </c>
      <c r="I6" s="134"/>
    </row>
    <row r="7" spans="1:9" ht="12.75">
      <c r="A7" s="302" t="s">
        <v>91</v>
      </c>
      <c r="B7" s="302" t="s">
        <v>92</v>
      </c>
      <c r="C7" s="256">
        <v>10.967</v>
      </c>
      <c r="D7" s="139">
        <v>13.805</v>
      </c>
      <c r="E7" s="161">
        <f t="shared" si="0"/>
        <v>2.837999999999999</v>
      </c>
      <c r="F7" s="276">
        <v>1.054</v>
      </c>
      <c r="G7" s="331">
        <f t="shared" si="1"/>
        <v>1.7839999999999991</v>
      </c>
      <c r="H7" s="346">
        <v>13225</v>
      </c>
      <c r="I7" s="134"/>
    </row>
    <row r="8" spans="1:9" ht="12.75">
      <c r="A8" s="134" t="s">
        <v>93</v>
      </c>
      <c r="B8" s="134" t="s">
        <v>94</v>
      </c>
      <c r="C8" s="244">
        <v>7.475</v>
      </c>
      <c r="D8" s="139">
        <v>26.648</v>
      </c>
      <c r="E8" s="161">
        <f t="shared" si="0"/>
        <v>19.173000000000002</v>
      </c>
      <c r="F8" s="276">
        <v>8.786</v>
      </c>
      <c r="G8" s="331">
        <f t="shared" si="1"/>
        <v>10.387000000000002</v>
      </c>
      <c r="H8" s="346">
        <v>74715</v>
      </c>
      <c r="I8" s="134"/>
    </row>
    <row r="9" spans="1:9" ht="12.75">
      <c r="A9" s="151" t="s">
        <v>837</v>
      </c>
      <c r="B9" s="151" t="s">
        <v>95</v>
      </c>
      <c r="C9" s="296">
        <v>0</v>
      </c>
      <c r="D9" s="255">
        <v>7.838</v>
      </c>
      <c r="E9" s="161">
        <f t="shared" si="0"/>
        <v>7.838</v>
      </c>
      <c r="F9" s="163">
        <v>3.363</v>
      </c>
      <c r="G9" s="331">
        <f t="shared" si="1"/>
        <v>4.475</v>
      </c>
      <c r="H9" s="346">
        <v>26002</v>
      </c>
      <c r="I9" s="151"/>
    </row>
    <row r="10" spans="1:10" ht="12.75">
      <c r="A10" s="169" t="s">
        <v>837</v>
      </c>
      <c r="B10" s="169" t="s">
        <v>96</v>
      </c>
      <c r="C10" s="297">
        <v>7.838</v>
      </c>
      <c r="D10" s="281">
        <v>17.303</v>
      </c>
      <c r="E10" s="161">
        <f t="shared" si="0"/>
        <v>9.465</v>
      </c>
      <c r="F10" s="347">
        <v>6.465</v>
      </c>
      <c r="G10" s="331">
        <f t="shared" si="1"/>
        <v>3</v>
      </c>
      <c r="H10" s="330">
        <v>42842</v>
      </c>
      <c r="I10" s="169"/>
      <c r="J10" s="179"/>
    </row>
    <row r="11" spans="1:10" ht="12.75">
      <c r="A11" s="608" t="s">
        <v>685</v>
      </c>
      <c r="B11" s="608"/>
      <c r="C11" s="608"/>
      <c r="D11" s="608"/>
      <c r="E11" s="348">
        <f>SUM(E5:E10)</f>
        <v>68.63000000000001</v>
      </c>
      <c r="F11" s="349">
        <f>SUM(F5:F10)</f>
        <v>29.462</v>
      </c>
      <c r="G11" s="350">
        <f>SUM(G5:G10)</f>
        <v>39.168000000000006</v>
      </c>
      <c r="H11" s="288">
        <f>SUM(H5:H10)</f>
        <v>278808</v>
      </c>
      <c r="I11" s="351"/>
      <c r="J11" s="179"/>
    </row>
    <row r="12" spans="1:10" ht="12.75">
      <c r="A12" s="249" t="s">
        <v>97</v>
      </c>
      <c r="B12" s="272" t="s">
        <v>98</v>
      </c>
      <c r="C12" s="158">
        <v>0</v>
      </c>
      <c r="D12" s="159">
        <v>0.729</v>
      </c>
      <c r="E12" s="158">
        <f aca="true" t="shared" si="2" ref="E12:E46">ABS(D12-C12)</f>
        <v>0.729</v>
      </c>
      <c r="F12" s="273">
        <v>0.547</v>
      </c>
      <c r="G12" s="331">
        <f aca="true" t="shared" si="3" ref="G12:G46">E12-F12</f>
        <v>0.18199999999999994</v>
      </c>
      <c r="H12" s="166">
        <v>1764</v>
      </c>
      <c r="I12" s="249"/>
      <c r="J12" s="179"/>
    </row>
    <row r="13" spans="1:10" ht="12.75">
      <c r="A13" s="156" t="s">
        <v>99</v>
      </c>
      <c r="B13" s="157" t="s">
        <v>100</v>
      </c>
      <c r="C13" s="161">
        <v>0</v>
      </c>
      <c r="D13" s="162">
        <v>2.883</v>
      </c>
      <c r="E13" s="161">
        <f t="shared" si="2"/>
        <v>2.883</v>
      </c>
      <c r="F13" s="276">
        <v>1.142</v>
      </c>
      <c r="G13" s="331">
        <f t="shared" si="3"/>
        <v>1.741</v>
      </c>
      <c r="H13" s="346">
        <v>12192</v>
      </c>
      <c r="I13" s="156"/>
      <c r="J13" s="179"/>
    </row>
    <row r="14" spans="1:10" ht="12.75">
      <c r="A14" s="249" t="s">
        <v>101</v>
      </c>
      <c r="B14" s="272" t="s">
        <v>102</v>
      </c>
      <c r="C14" s="161">
        <v>0</v>
      </c>
      <c r="D14" s="162">
        <v>3.947</v>
      </c>
      <c r="E14" s="161">
        <f t="shared" si="2"/>
        <v>3.947</v>
      </c>
      <c r="F14" s="276">
        <v>1.63</v>
      </c>
      <c r="G14" s="331">
        <f t="shared" si="3"/>
        <v>2.317</v>
      </c>
      <c r="H14" s="330">
        <v>12196</v>
      </c>
      <c r="I14" s="156"/>
      <c r="J14" s="179"/>
    </row>
    <row r="15" spans="1:10" ht="12.75">
      <c r="A15" s="156" t="s">
        <v>846</v>
      </c>
      <c r="B15" s="157" t="s">
        <v>103</v>
      </c>
      <c r="C15" s="161">
        <v>3.078</v>
      </c>
      <c r="D15" s="162">
        <v>4.639</v>
      </c>
      <c r="E15" s="161">
        <f t="shared" si="2"/>
        <v>1.5610000000000004</v>
      </c>
      <c r="F15" s="276">
        <v>0.581</v>
      </c>
      <c r="G15" s="331">
        <f t="shared" si="3"/>
        <v>0.9800000000000004</v>
      </c>
      <c r="H15" s="332">
        <v>7213</v>
      </c>
      <c r="I15" s="156"/>
      <c r="J15" s="179"/>
    </row>
    <row r="16" spans="1:10" ht="12.75">
      <c r="A16" s="156" t="s">
        <v>104</v>
      </c>
      <c r="B16" s="157" t="s">
        <v>105</v>
      </c>
      <c r="C16" s="161">
        <v>0</v>
      </c>
      <c r="D16" s="162">
        <v>2.395</v>
      </c>
      <c r="E16" s="161">
        <f t="shared" si="2"/>
        <v>2.395</v>
      </c>
      <c r="F16" s="276">
        <v>0</v>
      </c>
      <c r="G16" s="331">
        <f t="shared" si="3"/>
        <v>2.395</v>
      </c>
      <c r="H16" s="330">
        <v>11144</v>
      </c>
      <c r="I16" s="156"/>
      <c r="J16" s="179"/>
    </row>
    <row r="17" spans="1:10" ht="12.75">
      <c r="A17" s="156" t="s">
        <v>106</v>
      </c>
      <c r="B17" s="157" t="s">
        <v>107</v>
      </c>
      <c r="C17" s="161">
        <v>0</v>
      </c>
      <c r="D17" s="162">
        <v>6.577</v>
      </c>
      <c r="E17" s="161">
        <f t="shared" si="2"/>
        <v>6.577</v>
      </c>
      <c r="F17" s="276">
        <v>0.795</v>
      </c>
      <c r="G17" s="331">
        <f t="shared" si="3"/>
        <v>5.782</v>
      </c>
      <c r="H17" s="330">
        <v>24720</v>
      </c>
      <c r="I17" s="156"/>
      <c r="J17" s="179"/>
    </row>
    <row r="18" spans="1:10" ht="12.75">
      <c r="A18" s="156" t="s">
        <v>108</v>
      </c>
      <c r="B18" s="157" t="s">
        <v>109</v>
      </c>
      <c r="C18" s="161">
        <v>0</v>
      </c>
      <c r="D18" s="162">
        <v>1.193</v>
      </c>
      <c r="E18" s="161">
        <f t="shared" si="2"/>
        <v>1.193</v>
      </c>
      <c r="F18" s="276">
        <v>0.204</v>
      </c>
      <c r="G18" s="331">
        <f t="shared" si="3"/>
        <v>0.9890000000000001</v>
      </c>
      <c r="H18" s="332">
        <v>7404</v>
      </c>
      <c r="I18" s="156"/>
      <c r="J18" s="179"/>
    </row>
    <row r="19" spans="1:10" ht="12.75">
      <c r="A19" s="249" t="s">
        <v>852</v>
      </c>
      <c r="B19" s="272" t="s">
        <v>110</v>
      </c>
      <c r="C19" s="161">
        <v>0</v>
      </c>
      <c r="D19" s="162">
        <v>5.086</v>
      </c>
      <c r="E19" s="161">
        <f t="shared" si="2"/>
        <v>5.086</v>
      </c>
      <c r="F19" s="276">
        <v>0.459</v>
      </c>
      <c r="G19" s="331">
        <f t="shared" si="3"/>
        <v>4.627000000000001</v>
      </c>
      <c r="H19" s="330">
        <v>24626</v>
      </c>
      <c r="I19" s="156"/>
      <c r="J19" s="179"/>
    </row>
    <row r="20" spans="1:10" ht="12.75">
      <c r="A20" s="156" t="s">
        <v>30</v>
      </c>
      <c r="B20" s="157" t="s">
        <v>111</v>
      </c>
      <c r="C20" s="161">
        <v>3.638</v>
      </c>
      <c r="D20" s="162">
        <v>11.151</v>
      </c>
      <c r="E20" s="161">
        <f t="shared" si="2"/>
        <v>7.513</v>
      </c>
      <c r="F20" s="276">
        <v>1.18</v>
      </c>
      <c r="G20" s="331">
        <f t="shared" si="3"/>
        <v>6.333</v>
      </c>
      <c r="H20" s="346">
        <v>33176</v>
      </c>
      <c r="I20" s="156"/>
      <c r="J20" s="179"/>
    </row>
    <row r="21" spans="1:10" ht="12.75">
      <c r="A21" s="156" t="s">
        <v>112</v>
      </c>
      <c r="B21" s="157" t="s">
        <v>113</v>
      </c>
      <c r="C21" s="161">
        <v>0</v>
      </c>
      <c r="D21" s="162">
        <v>6.049</v>
      </c>
      <c r="E21" s="161">
        <f t="shared" si="2"/>
        <v>6.049</v>
      </c>
      <c r="F21" s="276">
        <v>1.406</v>
      </c>
      <c r="G21" s="331">
        <f t="shared" si="3"/>
        <v>4.643000000000001</v>
      </c>
      <c r="H21" s="166">
        <v>21408</v>
      </c>
      <c r="I21" s="156"/>
      <c r="J21" s="179"/>
    </row>
    <row r="22" spans="1:10" ht="12.75">
      <c r="A22" s="156" t="s">
        <v>114</v>
      </c>
      <c r="B22" s="157" t="s">
        <v>115</v>
      </c>
      <c r="C22" s="161">
        <v>0</v>
      </c>
      <c r="D22" s="162">
        <v>4.531</v>
      </c>
      <c r="E22" s="161">
        <f t="shared" si="2"/>
        <v>4.531</v>
      </c>
      <c r="F22" s="276">
        <v>2.26</v>
      </c>
      <c r="G22" s="331">
        <f t="shared" si="3"/>
        <v>2.271</v>
      </c>
      <c r="H22" s="346">
        <v>17100</v>
      </c>
      <c r="I22" s="156"/>
      <c r="J22" s="179"/>
    </row>
    <row r="23" spans="1:10" ht="12.75">
      <c r="A23" s="156" t="s">
        <v>116</v>
      </c>
      <c r="B23" s="157" t="s">
        <v>117</v>
      </c>
      <c r="C23" s="161">
        <v>0</v>
      </c>
      <c r="D23" s="162">
        <v>1.204</v>
      </c>
      <c r="E23" s="161">
        <f t="shared" si="2"/>
        <v>1.204</v>
      </c>
      <c r="F23" s="276">
        <v>0.871</v>
      </c>
      <c r="G23" s="331">
        <f t="shared" si="3"/>
        <v>0.33299999999999996</v>
      </c>
      <c r="H23" s="346">
        <v>1024</v>
      </c>
      <c r="I23" s="156"/>
      <c r="J23" s="179"/>
    </row>
    <row r="24" spans="1:10" ht="12.75">
      <c r="A24" s="156" t="s">
        <v>118</v>
      </c>
      <c r="B24" s="157" t="s">
        <v>119</v>
      </c>
      <c r="C24" s="161">
        <v>0</v>
      </c>
      <c r="D24" s="162">
        <v>2.811</v>
      </c>
      <c r="E24" s="161">
        <f t="shared" si="2"/>
        <v>2.811</v>
      </c>
      <c r="F24" s="276">
        <v>1.45</v>
      </c>
      <c r="G24" s="331">
        <f t="shared" si="3"/>
        <v>1.361</v>
      </c>
      <c r="H24" s="332">
        <v>7261</v>
      </c>
      <c r="I24" s="156"/>
      <c r="J24" s="179"/>
    </row>
    <row r="25" spans="1:10" ht="12.75">
      <c r="A25" s="156" t="s">
        <v>120</v>
      </c>
      <c r="B25" s="157" t="s">
        <v>121</v>
      </c>
      <c r="C25" s="161">
        <v>0</v>
      </c>
      <c r="D25" s="162">
        <v>2.998</v>
      </c>
      <c r="E25" s="161">
        <f t="shared" si="2"/>
        <v>2.998</v>
      </c>
      <c r="F25" s="276">
        <v>0.623</v>
      </c>
      <c r="G25" s="331">
        <f t="shared" si="3"/>
        <v>2.375</v>
      </c>
      <c r="H25" s="346">
        <v>16230</v>
      </c>
      <c r="I25" s="156"/>
      <c r="J25" s="179"/>
    </row>
    <row r="26" spans="1:10" ht="12.75">
      <c r="A26" s="156" t="s">
        <v>122</v>
      </c>
      <c r="B26" s="157" t="s">
        <v>123</v>
      </c>
      <c r="C26" s="161">
        <v>0</v>
      </c>
      <c r="D26" s="162">
        <v>13.529</v>
      </c>
      <c r="E26" s="161">
        <f t="shared" si="2"/>
        <v>13.529</v>
      </c>
      <c r="F26" s="276">
        <v>4.011</v>
      </c>
      <c r="G26" s="331">
        <f t="shared" si="3"/>
        <v>9.518</v>
      </c>
      <c r="H26" s="346">
        <v>51596</v>
      </c>
      <c r="I26" s="156"/>
      <c r="J26" s="179"/>
    </row>
    <row r="27" spans="1:10" ht="12.75">
      <c r="A27" s="156" t="s">
        <v>124</v>
      </c>
      <c r="B27" s="157" t="s">
        <v>125</v>
      </c>
      <c r="C27" s="161">
        <v>6.523</v>
      </c>
      <c r="D27" s="162">
        <v>3.773</v>
      </c>
      <c r="E27" s="161">
        <f t="shared" si="2"/>
        <v>2.7499999999999996</v>
      </c>
      <c r="F27" s="276">
        <v>0.76</v>
      </c>
      <c r="G27" s="331">
        <f t="shared" si="3"/>
        <v>1.9899999999999995</v>
      </c>
      <c r="H27" s="166">
        <v>12366</v>
      </c>
      <c r="I27" s="156"/>
      <c r="J27" s="179"/>
    </row>
    <row r="28" spans="1:10" ht="12.75">
      <c r="A28" s="156" t="s">
        <v>126</v>
      </c>
      <c r="B28" s="157" t="s">
        <v>127</v>
      </c>
      <c r="C28" s="161">
        <v>1.595</v>
      </c>
      <c r="D28" s="162">
        <v>8.012</v>
      </c>
      <c r="E28" s="161">
        <f t="shared" si="2"/>
        <v>6.417000000000001</v>
      </c>
      <c r="F28" s="276">
        <v>1.384</v>
      </c>
      <c r="G28" s="331">
        <f t="shared" si="3"/>
        <v>5.033000000000001</v>
      </c>
      <c r="H28" s="346">
        <v>33506</v>
      </c>
      <c r="I28" s="156"/>
      <c r="J28" s="179"/>
    </row>
    <row r="29" spans="1:10" ht="12.75">
      <c r="A29" s="156" t="s">
        <v>128</v>
      </c>
      <c r="B29" s="157" t="s">
        <v>129</v>
      </c>
      <c r="C29" s="161">
        <v>0</v>
      </c>
      <c r="D29" s="162">
        <v>2.334</v>
      </c>
      <c r="E29" s="161">
        <f t="shared" si="2"/>
        <v>2.334</v>
      </c>
      <c r="F29" s="276">
        <v>0.939</v>
      </c>
      <c r="G29" s="331">
        <f t="shared" si="3"/>
        <v>1.395</v>
      </c>
      <c r="H29" s="330">
        <v>8813</v>
      </c>
      <c r="I29" s="156"/>
      <c r="J29" s="179"/>
    </row>
    <row r="30" spans="1:10" ht="12.75">
      <c r="A30" s="156" t="s">
        <v>130</v>
      </c>
      <c r="B30" s="157" t="s">
        <v>131</v>
      </c>
      <c r="C30" s="161">
        <v>2.584</v>
      </c>
      <c r="D30" s="162">
        <v>5.955</v>
      </c>
      <c r="E30" s="161">
        <f t="shared" si="2"/>
        <v>3.371</v>
      </c>
      <c r="F30" s="276">
        <v>1.405</v>
      </c>
      <c r="G30" s="331">
        <f t="shared" si="3"/>
        <v>1.966</v>
      </c>
      <c r="H30" s="166">
        <v>6560</v>
      </c>
      <c r="I30" s="156"/>
      <c r="J30" s="179"/>
    </row>
    <row r="31" spans="1:10" ht="12.75">
      <c r="A31" s="156" t="s">
        <v>132</v>
      </c>
      <c r="B31" s="157" t="s">
        <v>133</v>
      </c>
      <c r="C31" s="161">
        <v>0</v>
      </c>
      <c r="D31" s="162">
        <v>2.271</v>
      </c>
      <c r="E31" s="161">
        <f t="shared" si="2"/>
        <v>2.271</v>
      </c>
      <c r="F31" s="276">
        <v>0.121</v>
      </c>
      <c r="G31" s="331">
        <f t="shared" si="3"/>
        <v>2.15</v>
      </c>
      <c r="H31" s="330">
        <v>11206</v>
      </c>
      <c r="I31" s="156"/>
      <c r="J31" s="179"/>
    </row>
    <row r="32" spans="1:10" ht="12.75">
      <c r="A32" s="156" t="s">
        <v>134</v>
      </c>
      <c r="B32" s="157" t="s">
        <v>135</v>
      </c>
      <c r="C32" s="161">
        <v>0</v>
      </c>
      <c r="D32" s="162">
        <v>2.483</v>
      </c>
      <c r="E32" s="161">
        <f t="shared" si="2"/>
        <v>2.483</v>
      </c>
      <c r="F32" s="276">
        <v>0.219</v>
      </c>
      <c r="G32" s="331">
        <f t="shared" si="3"/>
        <v>2.2640000000000002</v>
      </c>
      <c r="H32" s="346">
        <v>15160</v>
      </c>
      <c r="I32" s="156"/>
      <c r="J32" s="179"/>
    </row>
    <row r="33" spans="1:10" ht="12.75">
      <c r="A33" s="156" t="s">
        <v>136</v>
      </c>
      <c r="B33" s="157" t="s">
        <v>137</v>
      </c>
      <c r="C33" s="161">
        <v>0</v>
      </c>
      <c r="D33" s="162">
        <v>2.336</v>
      </c>
      <c r="E33" s="161">
        <f t="shared" si="2"/>
        <v>2.336</v>
      </c>
      <c r="F33" s="276">
        <v>0.604</v>
      </c>
      <c r="G33" s="331">
        <f t="shared" si="3"/>
        <v>1.7319999999999998</v>
      </c>
      <c r="H33" s="166">
        <v>12260</v>
      </c>
      <c r="I33" s="156"/>
      <c r="J33" s="179"/>
    </row>
    <row r="34" spans="1:10" ht="12.75">
      <c r="A34" s="156" t="s">
        <v>138</v>
      </c>
      <c r="B34" s="157" t="s">
        <v>139</v>
      </c>
      <c r="C34" s="161">
        <v>0</v>
      </c>
      <c r="D34" s="162">
        <v>8.832</v>
      </c>
      <c r="E34" s="161">
        <f t="shared" si="2"/>
        <v>8.832</v>
      </c>
      <c r="F34" s="276">
        <v>4.136</v>
      </c>
      <c r="G34" s="331">
        <f t="shared" si="3"/>
        <v>4.696000000000001</v>
      </c>
      <c r="H34" s="330">
        <v>27260</v>
      </c>
      <c r="I34" s="156"/>
      <c r="J34" s="179"/>
    </row>
    <row r="35" spans="1:10" ht="12.75">
      <c r="A35" s="156" t="s">
        <v>930</v>
      </c>
      <c r="B35" s="157" t="s">
        <v>140</v>
      </c>
      <c r="C35" s="161">
        <v>0</v>
      </c>
      <c r="D35" s="162">
        <v>5.26</v>
      </c>
      <c r="E35" s="161">
        <f t="shared" si="2"/>
        <v>5.26</v>
      </c>
      <c r="F35" s="276">
        <v>0.445</v>
      </c>
      <c r="G35" s="331">
        <f t="shared" si="3"/>
        <v>4.8149999999999995</v>
      </c>
      <c r="H35" s="330">
        <v>31462</v>
      </c>
      <c r="I35" s="156"/>
      <c r="J35" s="179"/>
    </row>
    <row r="36" spans="1:10" ht="12.75">
      <c r="A36" s="156" t="s">
        <v>141</v>
      </c>
      <c r="B36" s="157" t="s">
        <v>142</v>
      </c>
      <c r="C36" s="161">
        <v>0</v>
      </c>
      <c r="D36" s="162">
        <v>1.041</v>
      </c>
      <c r="E36" s="161">
        <f t="shared" si="2"/>
        <v>1.041</v>
      </c>
      <c r="F36" s="276">
        <v>0</v>
      </c>
      <c r="G36" s="331">
        <f t="shared" si="3"/>
        <v>1.041</v>
      </c>
      <c r="H36" s="332">
        <v>5640</v>
      </c>
      <c r="I36" s="156"/>
      <c r="J36" s="179"/>
    </row>
    <row r="37" spans="1:10" ht="12.75">
      <c r="A37" s="156" t="s">
        <v>143</v>
      </c>
      <c r="B37" s="157" t="s">
        <v>144</v>
      </c>
      <c r="C37" s="161">
        <v>0</v>
      </c>
      <c r="D37" s="162">
        <v>2.445</v>
      </c>
      <c r="E37" s="161">
        <f t="shared" si="2"/>
        <v>2.445</v>
      </c>
      <c r="F37" s="276">
        <v>0</v>
      </c>
      <c r="G37" s="331">
        <f t="shared" si="3"/>
        <v>2.445</v>
      </c>
      <c r="H37" s="330">
        <v>6900</v>
      </c>
      <c r="I37" s="156"/>
      <c r="J37" s="179"/>
    </row>
    <row r="38" spans="1:10" ht="12.75">
      <c r="A38" s="156" t="s">
        <v>932</v>
      </c>
      <c r="B38" s="157" t="s">
        <v>145</v>
      </c>
      <c r="C38" s="161">
        <v>0</v>
      </c>
      <c r="D38" s="162">
        <v>1.904</v>
      </c>
      <c r="E38" s="161">
        <f t="shared" si="2"/>
        <v>1.904</v>
      </c>
      <c r="F38" s="276">
        <v>0</v>
      </c>
      <c r="G38" s="331">
        <f t="shared" si="3"/>
        <v>1.904</v>
      </c>
      <c r="H38" s="330">
        <v>9931</v>
      </c>
      <c r="I38" s="156"/>
      <c r="J38" s="179"/>
    </row>
    <row r="39" spans="1:10" ht="12.75">
      <c r="A39" s="156" t="s">
        <v>146</v>
      </c>
      <c r="B39" s="157" t="s">
        <v>147</v>
      </c>
      <c r="C39" s="161">
        <v>0</v>
      </c>
      <c r="D39" s="162">
        <v>2.614</v>
      </c>
      <c r="E39" s="161">
        <f t="shared" si="2"/>
        <v>2.614</v>
      </c>
      <c r="F39" s="276">
        <v>0.95</v>
      </c>
      <c r="G39" s="331">
        <f t="shared" si="3"/>
        <v>1.664</v>
      </c>
      <c r="H39" s="332">
        <v>13506</v>
      </c>
      <c r="I39" s="156"/>
      <c r="J39" s="179"/>
    </row>
    <row r="40" spans="1:10" ht="12.75">
      <c r="A40" s="156" t="s">
        <v>148</v>
      </c>
      <c r="B40" s="157" t="s">
        <v>149</v>
      </c>
      <c r="C40" s="161">
        <v>0</v>
      </c>
      <c r="D40" s="162">
        <v>5.749</v>
      </c>
      <c r="E40" s="161">
        <f t="shared" si="2"/>
        <v>5.749</v>
      </c>
      <c r="F40" s="276">
        <v>2.094</v>
      </c>
      <c r="G40" s="331">
        <f t="shared" si="3"/>
        <v>3.655</v>
      </c>
      <c r="H40" s="330">
        <v>21404</v>
      </c>
      <c r="I40" s="156"/>
      <c r="J40" s="179"/>
    </row>
    <row r="41" spans="1:10" ht="12.75">
      <c r="A41" s="156" t="s">
        <v>150</v>
      </c>
      <c r="B41" s="157" t="s">
        <v>151</v>
      </c>
      <c r="C41" s="161">
        <v>0</v>
      </c>
      <c r="D41" s="162">
        <v>5.824</v>
      </c>
      <c r="E41" s="161">
        <f t="shared" si="2"/>
        <v>5.824</v>
      </c>
      <c r="F41" s="276">
        <v>1.485</v>
      </c>
      <c r="G41" s="331">
        <f t="shared" si="3"/>
        <v>4.3389999999999995</v>
      </c>
      <c r="H41" s="330">
        <v>26562</v>
      </c>
      <c r="I41" s="156"/>
      <c r="J41" s="179"/>
    </row>
    <row r="42" spans="1:10" ht="12.75">
      <c r="A42" s="156" t="s">
        <v>936</v>
      </c>
      <c r="B42" s="157" t="s">
        <v>152</v>
      </c>
      <c r="C42" s="161">
        <v>1.863</v>
      </c>
      <c r="D42" s="162">
        <v>2.943</v>
      </c>
      <c r="E42" s="161">
        <f t="shared" si="2"/>
        <v>1.08</v>
      </c>
      <c r="F42" s="276">
        <v>0.447</v>
      </c>
      <c r="G42" s="331">
        <f t="shared" si="3"/>
        <v>0.633</v>
      </c>
      <c r="H42" s="332">
        <v>4960</v>
      </c>
      <c r="I42" s="156"/>
      <c r="J42" s="179"/>
    </row>
    <row r="43" spans="1:10" ht="12.75">
      <c r="A43" s="156" t="s">
        <v>938</v>
      </c>
      <c r="B43" s="157" t="s">
        <v>153</v>
      </c>
      <c r="C43" s="161">
        <v>2.771</v>
      </c>
      <c r="D43" s="162">
        <v>3.999</v>
      </c>
      <c r="E43" s="161">
        <f t="shared" si="2"/>
        <v>1.2280000000000002</v>
      </c>
      <c r="F43" s="276">
        <v>0.05</v>
      </c>
      <c r="G43" s="331">
        <f t="shared" si="3"/>
        <v>1.1780000000000002</v>
      </c>
      <c r="H43" s="330">
        <v>5536</v>
      </c>
      <c r="I43" s="156"/>
      <c r="J43" s="179"/>
    </row>
    <row r="44" spans="1:10" ht="12.75">
      <c r="A44" s="156" t="s">
        <v>154</v>
      </c>
      <c r="B44" s="157" t="s">
        <v>155</v>
      </c>
      <c r="C44" s="161">
        <v>0</v>
      </c>
      <c r="D44" s="162">
        <v>4.203</v>
      </c>
      <c r="E44" s="161">
        <f t="shared" si="2"/>
        <v>4.203</v>
      </c>
      <c r="F44" s="276">
        <v>1.588</v>
      </c>
      <c r="G44" s="331">
        <f t="shared" si="3"/>
        <v>2.615</v>
      </c>
      <c r="H44" s="330">
        <v>15440</v>
      </c>
      <c r="I44" s="156"/>
      <c r="J44" s="179"/>
    </row>
    <row r="45" spans="1:10" ht="12.75">
      <c r="A45" s="156" t="s">
        <v>156</v>
      </c>
      <c r="B45" s="157" t="s">
        <v>157</v>
      </c>
      <c r="C45" s="161">
        <v>0</v>
      </c>
      <c r="D45" s="162">
        <v>6.962</v>
      </c>
      <c r="E45" s="161">
        <f t="shared" si="2"/>
        <v>6.962</v>
      </c>
      <c r="F45" s="276">
        <v>2.555</v>
      </c>
      <c r="G45" s="331">
        <f t="shared" si="3"/>
        <v>4.407</v>
      </c>
      <c r="H45" s="332">
        <v>32070</v>
      </c>
      <c r="I45" s="156"/>
      <c r="J45" s="179"/>
    </row>
    <row r="46" spans="1:10" ht="12.75">
      <c r="A46" s="352" t="s">
        <v>158</v>
      </c>
      <c r="B46" s="353" t="s">
        <v>159</v>
      </c>
      <c r="C46" s="171">
        <v>0</v>
      </c>
      <c r="D46" s="172">
        <v>1.427</v>
      </c>
      <c r="E46" s="161">
        <f t="shared" si="2"/>
        <v>1.427</v>
      </c>
      <c r="F46" s="276">
        <v>0.788</v>
      </c>
      <c r="G46" s="331">
        <f t="shared" si="3"/>
        <v>0.639</v>
      </c>
      <c r="H46" s="330">
        <v>5134</v>
      </c>
      <c r="I46" s="169"/>
      <c r="J46" s="179"/>
    </row>
    <row r="47" spans="1:9" ht="12.75">
      <c r="A47" s="615" t="s">
        <v>828</v>
      </c>
      <c r="B47" s="615"/>
      <c r="C47" s="615"/>
      <c r="D47" s="615"/>
      <c r="E47" s="354">
        <f>SUM(E12:E46)</f>
        <v>133.53699999999998</v>
      </c>
      <c r="F47" s="349">
        <f>SUM(F12:F46)</f>
        <v>37.129</v>
      </c>
      <c r="G47" s="350">
        <f>SUM(G12:G46)</f>
        <v>96.40799999999997</v>
      </c>
      <c r="H47" s="288">
        <f>SUM(H12:H46)</f>
        <v>554730</v>
      </c>
      <c r="I47" s="155"/>
    </row>
    <row r="48" spans="1:8" ht="12.75">
      <c r="A48" s="338"/>
      <c r="B48" s="338"/>
      <c r="C48" s="339"/>
      <c r="D48" s="339"/>
      <c r="E48" s="339"/>
      <c r="F48" s="315"/>
      <c r="G48" s="355"/>
      <c r="H48"/>
    </row>
    <row r="49" spans="1:8" ht="12.75" customHeight="1">
      <c r="A49" s="178" t="s">
        <v>829</v>
      </c>
      <c r="B49" s="314"/>
      <c r="C49" s="315"/>
      <c r="D49" s="315"/>
      <c r="E49" s="356">
        <f>SUM(E47+E11)</f>
        <v>202.16699999999997</v>
      </c>
      <c r="F49" s="356">
        <f>SUM(F47+F11)</f>
        <v>66.591</v>
      </c>
      <c r="G49" s="356">
        <f>SUM(G47+G11)</f>
        <v>135.57599999999996</v>
      </c>
      <c r="H49" s="177">
        <f>SUM(H11:H46)</f>
        <v>833538</v>
      </c>
    </row>
    <row r="50" spans="1:8" ht="12.75" customHeight="1">
      <c r="A50" s="238"/>
      <c r="B50" s="179"/>
      <c r="C50"/>
      <c r="D50"/>
      <c r="E50" s="179"/>
      <c r="F50" s="179"/>
      <c r="H50"/>
    </row>
    <row r="51" spans="1:8" ht="12.75" customHeight="1">
      <c r="A51" s="183" t="s">
        <v>830</v>
      </c>
      <c r="B51" s="184"/>
      <c r="C51"/>
      <c r="D51"/>
      <c r="E51" s="179"/>
      <c r="F51" s="179"/>
      <c r="G51" s="357"/>
      <c r="H51" s="185">
        <f>SUM(H10,H14:H19,H24,H29,H31,H34:H46)</f>
        <v>363230</v>
      </c>
    </row>
    <row r="52" spans="1:7" ht="12.75" customHeight="1">
      <c r="A52" s="178"/>
      <c r="B52" s="179"/>
      <c r="C52" s="315"/>
      <c r="D52" s="315"/>
      <c r="E52" s="315"/>
      <c r="F52" s="315"/>
      <c r="G52" s="358"/>
    </row>
    <row r="53" spans="1:8" ht="12.75" customHeight="1">
      <c r="A53" s="186" t="s">
        <v>663</v>
      </c>
      <c r="B53" s="179"/>
      <c r="C53"/>
      <c r="D53"/>
      <c r="E53" s="179"/>
      <c r="F53" s="179"/>
      <c r="G53" s="357"/>
      <c r="H53"/>
    </row>
    <row r="54" spans="3:8" ht="12.75" customHeight="1">
      <c r="C54"/>
      <c r="D54"/>
      <c r="E54" s="179"/>
      <c r="F54" s="179"/>
      <c r="G54" s="357"/>
      <c r="H54" s="111"/>
    </row>
    <row r="55" spans="1:7" ht="12.75" customHeight="1">
      <c r="A55" s="314"/>
      <c r="B55" s="314"/>
      <c r="C55" s="315"/>
      <c r="D55" s="315"/>
      <c r="E55" s="315"/>
      <c r="F55" s="315"/>
      <c r="G55" s="358"/>
    </row>
    <row r="56" spans="1:7" ht="12.75" customHeight="1">
      <c r="A56" s="314"/>
      <c r="B56" s="314"/>
      <c r="C56" s="315"/>
      <c r="D56" s="315"/>
      <c r="E56" s="315"/>
      <c r="F56" s="315"/>
      <c r="G56" s="358"/>
    </row>
    <row r="57" spans="1:7" ht="12.75" customHeight="1">
      <c r="A57" s="314"/>
      <c r="B57" s="314"/>
      <c r="C57" s="315"/>
      <c r="D57" s="315"/>
      <c r="E57" s="315"/>
      <c r="F57" s="315"/>
      <c r="G57" s="358"/>
    </row>
    <row r="58" spans="1:7" ht="12.75" customHeight="1">
      <c r="A58" s="179"/>
      <c r="B58" s="179"/>
      <c r="C58" s="180"/>
      <c r="D58" s="180"/>
      <c r="G58" s="359" t="s">
        <v>1394</v>
      </c>
    </row>
    <row r="59" spans="1:7" ht="12.75" customHeight="1">
      <c r="A59" s="179"/>
      <c r="B59" s="179"/>
      <c r="C59" s="180"/>
      <c r="D59" s="180"/>
      <c r="G59" s="359"/>
    </row>
    <row r="60" spans="1:4" ht="12.75" customHeight="1">
      <c r="A60" s="179"/>
      <c r="B60" s="179"/>
      <c r="C60" s="180"/>
      <c r="D60" s="180"/>
    </row>
    <row r="61" spans="1:4" ht="12.75" customHeight="1">
      <c r="A61" s="179"/>
      <c r="B61" s="179"/>
      <c r="C61" s="180"/>
      <c r="D61" s="180"/>
    </row>
    <row r="62" spans="1:4" ht="12.75">
      <c r="A62" s="179"/>
      <c r="B62" s="179"/>
      <c r="C62" s="180"/>
      <c r="D62" s="180"/>
    </row>
    <row r="63" spans="1:4" ht="12.75">
      <c r="A63" s="179"/>
      <c r="B63" s="179"/>
      <c r="C63" s="180"/>
      <c r="D63" s="180"/>
    </row>
    <row r="64" spans="1:4" ht="12.75">
      <c r="A64" s="179"/>
      <c r="B64" s="179"/>
      <c r="C64" s="180"/>
      <c r="D64" s="180"/>
    </row>
    <row r="65" spans="1:4" ht="12.75">
      <c r="A65" s="179"/>
      <c r="B65" s="179"/>
      <c r="C65" s="180"/>
      <c r="D65" s="180"/>
    </row>
    <row r="66" spans="1:4" ht="12.75">
      <c r="A66" s="179"/>
      <c r="B66" s="179"/>
      <c r="C66" s="180"/>
      <c r="D66" s="180"/>
    </row>
    <row r="67" spans="1:4" ht="12.75">
      <c r="A67" s="179"/>
      <c r="B67" s="179"/>
      <c r="C67" s="180"/>
      <c r="D67" s="180"/>
    </row>
    <row r="68" spans="1:4" ht="12.75">
      <c r="A68" s="179"/>
      <c r="B68" s="179"/>
      <c r="C68" s="180"/>
      <c r="D68" s="180"/>
    </row>
    <row r="69" spans="1:4" ht="12.75">
      <c r="A69" s="179"/>
      <c r="B69" s="179"/>
      <c r="C69" s="180"/>
      <c r="D69" s="180"/>
    </row>
    <row r="70" spans="1:4" ht="12.75">
      <c r="A70" s="179"/>
      <c r="B70" s="179"/>
      <c r="C70" s="180"/>
      <c r="D70" s="180"/>
    </row>
    <row r="71" spans="1:4" ht="12.75">
      <c r="A71" s="179"/>
      <c r="B71" s="179"/>
      <c r="C71" s="180"/>
      <c r="D71" s="180"/>
    </row>
    <row r="72" spans="1:4" ht="12.75">
      <c r="A72" s="179"/>
      <c r="B72" s="179"/>
      <c r="C72" s="180"/>
      <c r="D72" s="180"/>
    </row>
    <row r="73" spans="1:4" ht="12.75">
      <c r="A73" s="179"/>
      <c r="B73" s="179"/>
      <c r="C73" s="180"/>
      <c r="D73" s="180"/>
    </row>
    <row r="74" spans="1:4" ht="12.75">
      <c r="A74" s="179"/>
      <c r="B74" s="179"/>
      <c r="C74" s="180"/>
      <c r="D74" s="180"/>
    </row>
    <row r="75" spans="1:4" ht="12.75">
      <c r="A75" s="179"/>
      <c r="B75" s="179"/>
      <c r="C75" s="180"/>
      <c r="D75" s="180"/>
    </row>
    <row r="76" spans="1:4" ht="12.75">
      <c r="A76" s="179"/>
      <c r="B76" s="179"/>
      <c r="C76" s="180"/>
      <c r="D76" s="180"/>
    </row>
    <row r="77" spans="1:4" ht="12.75">
      <c r="A77" s="179"/>
      <c r="B77" s="179"/>
      <c r="C77" s="180"/>
      <c r="D77" s="180"/>
    </row>
    <row r="78" spans="1:4" ht="12.75">
      <c r="A78" s="179"/>
      <c r="B78" s="179"/>
      <c r="C78" s="180"/>
      <c r="D78" s="180"/>
    </row>
    <row r="79" spans="1:4" ht="12.75">
      <c r="A79" s="179"/>
      <c r="B79" s="179"/>
      <c r="C79" s="180"/>
      <c r="D79" s="180"/>
    </row>
    <row r="80" spans="1:4" ht="12.75">
      <c r="A80" s="179"/>
      <c r="B80" s="179"/>
      <c r="C80" s="180"/>
      <c r="D80" s="180"/>
    </row>
    <row r="81" spans="1:4" ht="12.75">
      <c r="A81" s="179"/>
      <c r="B81" s="179"/>
      <c r="C81" s="180"/>
      <c r="D81" s="180"/>
    </row>
    <row r="82" spans="1:4" ht="12.75">
      <c r="A82" s="179"/>
      <c r="B82" s="179"/>
      <c r="C82" s="180"/>
      <c r="D82" s="180"/>
    </row>
    <row r="83" spans="1:4" ht="12.75">
      <c r="A83" s="179"/>
      <c r="B83" s="179"/>
      <c r="C83" s="180"/>
      <c r="D83" s="180"/>
    </row>
    <row r="84" spans="1:4" ht="12.75">
      <c r="A84" s="179"/>
      <c r="B84" s="179"/>
      <c r="C84" s="180"/>
      <c r="D84" s="180"/>
    </row>
    <row r="85" spans="1:4" ht="12.75">
      <c r="A85" s="179"/>
      <c r="B85" s="179"/>
      <c r="C85" s="180"/>
      <c r="D85" s="180"/>
    </row>
    <row r="86" spans="1:4" ht="12.75">
      <c r="A86" s="179"/>
      <c r="B86" s="179"/>
      <c r="C86" s="180"/>
      <c r="D86" s="180"/>
    </row>
    <row r="87" spans="1:4" ht="12.75">
      <c r="A87" s="179"/>
      <c r="B87" s="179"/>
      <c r="C87" s="180"/>
      <c r="D87" s="180"/>
    </row>
    <row r="88" spans="1:4" ht="12.75">
      <c r="A88" s="179"/>
      <c r="B88" s="179"/>
      <c r="C88" s="180"/>
      <c r="D88" s="180"/>
    </row>
    <row r="89" spans="1:4" ht="12.75">
      <c r="A89" s="179"/>
      <c r="B89" s="179"/>
      <c r="C89" s="180"/>
      <c r="D89" s="180"/>
    </row>
    <row r="90" spans="1:4" ht="12.75">
      <c r="A90" s="179"/>
      <c r="B90" s="179"/>
      <c r="C90" s="180"/>
      <c r="D90" s="180"/>
    </row>
    <row r="91" spans="1:4" ht="12.75">
      <c r="A91" s="179"/>
      <c r="B91" s="179"/>
      <c r="C91" s="180"/>
      <c r="D91" s="180"/>
    </row>
    <row r="92" spans="1:4" ht="12.75">
      <c r="A92" s="179"/>
      <c r="B92" s="179"/>
      <c r="C92" s="180"/>
      <c r="D92" s="180"/>
    </row>
    <row r="93" spans="1:4" ht="12.75">
      <c r="A93" s="179"/>
      <c r="B93" s="179"/>
      <c r="C93" s="180"/>
      <c r="D93" s="180"/>
    </row>
    <row r="94" spans="1:4" ht="12.75">
      <c r="A94" s="179"/>
      <c r="B94" s="179"/>
      <c r="C94" s="180"/>
      <c r="D94" s="180"/>
    </row>
    <row r="95" spans="1:4" ht="12.75">
      <c r="A95" s="179"/>
      <c r="B95" s="179"/>
      <c r="C95" s="180"/>
      <c r="D95" s="180"/>
    </row>
    <row r="96" spans="1:4" ht="12.75">
      <c r="A96" s="179"/>
      <c r="B96" s="179"/>
      <c r="C96" s="180"/>
      <c r="D96" s="180"/>
    </row>
    <row r="97" spans="1:4" ht="12.75">
      <c r="A97" s="179"/>
      <c r="B97" s="179"/>
      <c r="C97" s="180"/>
      <c r="D97" s="180"/>
    </row>
    <row r="98" spans="1:4" ht="12.75">
      <c r="A98" s="179"/>
      <c r="B98" s="179"/>
      <c r="C98" s="180"/>
      <c r="D98" s="180"/>
    </row>
    <row r="99" spans="1:4" ht="12.75">
      <c r="A99" s="179"/>
      <c r="B99" s="179"/>
      <c r="C99" s="180"/>
      <c r="D99" s="180"/>
    </row>
    <row r="100" spans="1:4" ht="12.75">
      <c r="A100" s="179"/>
      <c r="B100" s="179"/>
      <c r="C100" s="180"/>
      <c r="D100" s="180"/>
    </row>
    <row r="101" spans="1:4" ht="12.75">
      <c r="A101" s="179"/>
      <c r="B101" s="179"/>
      <c r="C101" s="180"/>
      <c r="D101" s="180"/>
    </row>
    <row r="102" spans="1:4" ht="12.75">
      <c r="A102" s="179"/>
      <c r="B102" s="179"/>
      <c r="C102" s="180"/>
      <c r="D102" s="180"/>
    </row>
    <row r="103" spans="1:4" ht="12.75">
      <c r="A103" s="179"/>
      <c r="B103" s="179"/>
      <c r="C103" s="180"/>
      <c r="D103" s="180"/>
    </row>
    <row r="104" spans="1:4" ht="12.75">
      <c r="A104" s="179"/>
      <c r="B104" s="179"/>
      <c r="C104" s="180"/>
      <c r="D104" s="180"/>
    </row>
    <row r="105" spans="1:4" ht="12.75">
      <c r="A105" s="179"/>
      <c r="B105" s="179"/>
      <c r="C105" s="180"/>
      <c r="D105" s="180"/>
    </row>
    <row r="106" spans="1:4" ht="12.75">
      <c r="A106" s="179"/>
      <c r="B106" s="179"/>
      <c r="C106" s="180"/>
      <c r="D106" s="180"/>
    </row>
    <row r="107" spans="1:4" ht="12.75">
      <c r="A107" s="179"/>
      <c r="B107" s="179"/>
      <c r="C107" s="180"/>
      <c r="D107" s="180"/>
    </row>
    <row r="108" spans="1:4" ht="12.75">
      <c r="A108" s="179"/>
      <c r="B108" s="179"/>
      <c r="C108" s="180"/>
      <c r="D108" s="180"/>
    </row>
    <row r="109" spans="1:4" ht="12.75">
      <c r="A109" s="179"/>
      <c r="B109" s="179"/>
      <c r="C109" s="180"/>
      <c r="D109" s="180"/>
    </row>
    <row r="110" spans="1:4" ht="12.75">
      <c r="A110" s="179"/>
      <c r="B110" s="179"/>
      <c r="C110" s="180"/>
      <c r="D110" s="180"/>
    </row>
    <row r="111" spans="1:4" ht="12.75">
      <c r="A111" s="179"/>
      <c r="B111" s="179"/>
      <c r="C111" s="180"/>
      <c r="D111" s="180"/>
    </row>
    <row r="112" spans="1:4" ht="12.75">
      <c r="A112" s="179"/>
      <c r="B112" s="179"/>
      <c r="C112" s="180"/>
      <c r="D112" s="180"/>
    </row>
    <row r="113" spans="1:4" ht="12.75">
      <c r="A113" s="179"/>
      <c r="B113" s="179"/>
      <c r="C113" s="180"/>
      <c r="D113" s="180"/>
    </row>
    <row r="114" spans="1:4" ht="12.75">
      <c r="A114" s="179"/>
      <c r="B114" s="179"/>
      <c r="C114" s="180"/>
      <c r="D114" s="180"/>
    </row>
    <row r="115" spans="1:4" ht="12.75">
      <c r="A115" s="179"/>
      <c r="B115" s="179"/>
      <c r="C115" s="180"/>
      <c r="D115" s="180"/>
    </row>
    <row r="116" spans="1:4" ht="12.75">
      <c r="A116" s="179"/>
      <c r="B116" s="179"/>
      <c r="C116" s="180"/>
      <c r="D116" s="180"/>
    </row>
    <row r="117" spans="1:4" ht="12.75">
      <c r="A117" s="179"/>
      <c r="B117" s="179"/>
      <c r="C117" s="180"/>
      <c r="D117" s="180"/>
    </row>
    <row r="118" spans="1:4" ht="12.75">
      <c r="A118" s="179"/>
      <c r="B118" s="179"/>
      <c r="C118" s="180"/>
      <c r="D118" s="180"/>
    </row>
    <row r="119" spans="1:4" ht="12.75">
      <c r="A119" s="179"/>
      <c r="B119" s="179"/>
      <c r="C119" s="180"/>
      <c r="D119" s="180"/>
    </row>
    <row r="120" spans="1:4" ht="12.75">
      <c r="A120" s="179"/>
      <c r="B120" s="179"/>
      <c r="C120" s="180"/>
      <c r="D120" s="180"/>
    </row>
    <row r="121" spans="1:4" ht="12.75">
      <c r="A121" s="179"/>
      <c r="B121" s="179"/>
      <c r="C121" s="180"/>
      <c r="D121" s="180"/>
    </row>
    <row r="122" spans="1:4" ht="12.75">
      <c r="A122" s="179"/>
      <c r="B122" s="179"/>
      <c r="C122" s="180"/>
      <c r="D122" s="180"/>
    </row>
    <row r="123" spans="1:4" ht="12.75">
      <c r="A123" s="179"/>
      <c r="B123" s="179"/>
      <c r="C123" s="180"/>
      <c r="D123" s="180"/>
    </row>
    <row r="124" spans="1:4" ht="12.75">
      <c r="A124" s="179"/>
      <c r="B124" s="179"/>
      <c r="C124" s="180"/>
      <c r="D124" s="180"/>
    </row>
    <row r="125" spans="1:4" ht="12.75">
      <c r="A125" s="179"/>
      <c r="B125" s="179"/>
      <c r="C125" s="180"/>
      <c r="D125" s="180"/>
    </row>
    <row r="126" spans="1:4" ht="12.75">
      <c r="A126" s="179"/>
      <c r="B126" s="179"/>
      <c r="C126" s="180"/>
      <c r="D126" s="180"/>
    </row>
    <row r="127" spans="1:4" ht="12.75">
      <c r="A127" s="179"/>
      <c r="B127" s="179"/>
      <c r="C127" s="180"/>
      <c r="D127" s="180"/>
    </row>
    <row r="128" spans="1:4" ht="12.75">
      <c r="A128" s="179"/>
      <c r="B128" s="179"/>
      <c r="C128" s="180"/>
      <c r="D128" s="180"/>
    </row>
    <row r="129" spans="1:4" ht="12.75">
      <c r="A129" s="179"/>
      <c r="B129" s="179"/>
      <c r="C129" s="180"/>
      <c r="D129" s="180"/>
    </row>
    <row r="130" spans="1:4" ht="12.75">
      <c r="A130" s="179"/>
      <c r="B130" s="179"/>
      <c r="C130" s="180"/>
      <c r="D130" s="180"/>
    </row>
    <row r="131" spans="1:4" ht="12.75">
      <c r="A131" s="179"/>
      <c r="B131" s="179"/>
      <c r="C131" s="180"/>
      <c r="D131" s="180"/>
    </row>
    <row r="132" spans="1:4" ht="12.75">
      <c r="A132" s="179"/>
      <c r="B132" s="179"/>
      <c r="C132" s="180"/>
      <c r="D132" s="180"/>
    </row>
    <row r="133" spans="1:4" ht="12.75">
      <c r="A133" s="179"/>
      <c r="B133" s="179"/>
      <c r="C133" s="180"/>
      <c r="D133" s="180"/>
    </row>
    <row r="134" spans="1:4" ht="12.75">
      <c r="A134" s="179"/>
      <c r="B134" s="179"/>
      <c r="C134" s="180"/>
      <c r="D134" s="180"/>
    </row>
    <row r="135" spans="1:4" ht="12.75">
      <c r="A135" s="179"/>
      <c r="B135" s="179"/>
      <c r="C135" s="180"/>
      <c r="D135" s="180"/>
    </row>
    <row r="136" spans="1:4" ht="12.75">
      <c r="A136" s="179"/>
      <c r="B136" s="179"/>
      <c r="C136" s="180"/>
      <c r="D136" s="180"/>
    </row>
    <row r="137" spans="1:4" ht="12.75">
      <c r="A137" s="179"/>
      <c r="B137" s="179"/>
      <c r="C137" s="180"/>
      <c r="D137" s="180"/>
    </row>
    <row r="138" spans="1:4" ht="12.75">
      <c r="A138" s="179"/>
      <c r="B138" s="179"/>
      <c r="C138" s="180"/>
      <c r="D138" s="180"/>
    </row>
    <row r="139" spans="1:4" ht="12.75">
      <c r="A139" s="179"/>
      <c r="B139" s="179"/>
      <c r="C139" s="180"/>
      <c r="D139" s="180"/>
    </row>
    <row r="140" spans="1:4" ht="12.75">
      <c r="A140" s="179"/>
      <c r="B140" s="179"/>
      <c r="C140" s="180"/>
      <c r="D140" s="180"/>
    </row>
    <row r="141" spans="1:4" ht="12.75">
      <c r="A141" s="179"/>
      <c r="B141" s="179"/>
      <c r="C141" s="180"/>
      <c r="D141" s="180"/>
    </row>
    <row r="142" spans="1:4" ht="12.75">
      <c r="A142" s="179"/>
      <c r="B142" s="179"/>
      <c r="C142" s="180"/>
      <c r="D142" s="180"/>
    </row>
    <row r="143" spans="1:4" ht="12.75">
      <c r="A143" s="179"/>
      <c r="B143" s="179"/>
      <c r="C143" s="180"/>
      <c r="D143" s="180"/>
    </row>
    <row r="144" spans="1:4" ht="12.75">
      <c r="A144" s="179"/>
      <c r="B144" s="179"/>
      <c r="C144" s="180"/>
      <c r="D144" s="180"/>
    </row>
    <row r="145" spans="1:4" ht="12.75">
      <c r="A145" s="179"/>
      <c r="B145" s="179"/>
      <c r="C145" s="180"/>
      <c r="D145" s="180"/>
    </row>
    <row r="146" spans="1:4" ht="12.75">
      <c r="A146" s="179"/>
      <c r="B146" s="179"/>
      <c r="C146" s="180"/>
      <c r="D146" s="180"/>
    </row>
    <row r="147" spans="1:4" ht="12.75">
      <c r="A147" s="179"/>
      <c r="B147" s="179"/>
      <c r="C147" s="180"/>
      <c r="D147" s="180"/>
    </row>
    <row r="148" spans="1:4" ht="12.75">
      <c r="A148" s="179"/>
      <c r="B148" s="179"/>
      <c r="C148" s="180"/>
      <c r="D148" s="180"/>
    </row>
    <row r="149" spans="1:4" ht="12.75">
      <c r="A149" s="179"/>
      <c r="B149" s="179"/>
      <c r="C149" s="180"/>
      <c r="D149" s="180"/>
    </row>
    <row r="150" spans="1:4" ht="12.75">
      <c r="A150" s="179"/>
      <c r="B150" s="179"/>
      <c r="C150" s="180"/>
      <c r="D150" s="180"/>
    </row>
    <row r="151" spans="1:4" ht="12.75">
      <c r="A151" s="179"/>
      <c r="B151" s="179"/>
      <c r="C151" s="180"/>
      <c r="D151" s="180"/>
    </row>
    <row r="152" spans="1:4" ht="12.75">
      <c r="A152" s="179"/>
      <c r="B152" s="179"/>
      <c r="C152" s="180"/>
      <c r="D152" s="180"/>
    </row>
    <row r="153" spans="1:4" ht="12.75">
      <c r="A153" s="179"/>
      <c r="B153" s="179"/>
      <c r="C153" s="180"/>
      <c r="D153" s="180"/>
    </row>
    <row r="154" spans="1:4" ht="12.75">
      <c r="A154" s="179"/>
      <c r="B154" s="179"/>
      <c r="C154" s="180"/>
      <c r="D154" s="180"/>
    </row>
    <row r="155" spans="1:4" ht="12.75">
      <c r="A155" s="179"/>
      <c r="B155" s="179"/>
      <c r="C155" s="180"/>
      <c r="D155" s="180"/>
    </row>
    <row r="156" spans="1:4" ht="12.75">
      <c r="A156" s="179"/>
      <c r="B156" s="179"/>
      <c r="C156" s="180"/>
      <c r="D156" s="180"/>
    </row>
    <row r="157" spans="1:4" ht="12.75">
      <c r="A157" s="179"/>
      <c r="B157" s="179"/>
      <c r="C157" s="180"/>
      <c r="D157" s="180"/>
    </row>
    <row r="158" spans="1:4" ht="12.75">
      <c r="A158" s="179"/>
      <c r="B158" s="179"/>
      <c r="C158" s="180"/>
      <c r="D158" s="180"/>
    </row>
    <row r="159" spans="1:4" ht="12.75">
      <c r="A159" s="179"/>
      <c r="B159" s="179"/>
      <c r="C159" s="180"/>
      <c r="D159" s="180"/>
    </row>
    <row r="160" spans="1:4" ht="12.75">
      <c r="A160" s="179"/>
      <c r="B160" s="179"/>
      <c r="C160" s="180"/>
      <c r="D160" s="180"/>
    </row>
    <row r="161" spans="1:4" ht="12.75">
      <c r="A161" s="179"/>
      <c r="B161" s="179"/>
      <c r="C161" s="180"/>
      <c r="D161" s="180"/>
    </row>
    <row r="162" spans="1:4" ht="12.75">
      <c r="A162" s="179"/>
      <c r="B162" s="179"/>
      <c r="C162" s="180"/>
      <c r="D162" s="180"/>
    </row>
    <row r="163" spans="1:4" ht="12.75">
      <c r="A163" s="179"/>
      <c r="B163" s="179"/>
      <c r="C163" s="180"/>
      <c r="D163" s="180"/>
    </row>
    <row r="164" spans="1:4" ht="12.75">
      <c r="A164" s="179"/>
      <c r="B164" s="179"/>
      <c r="C164" s="180"/>
      <c r="D164" s="180"/>
    </row>
    <row r="165" spans="1:4" ht="12.75">
      <c r="A165" s="179"/>
      <c r="B165" s="179"/>
      <c r="C165" s="180"/>
      <c r="D165" s="180"/>
    </row>
    <row r="166" spans="1:4" ht="12.75">
      <c r="A166" s="179"/>
      <c r="B166" s="179"/>
      <c r="C166" s="180"/>
      <c r="D166" s="180"/>
    </row>
    <row r="167" spans="1:4" ht="12.75">
      <c r="A167" s="179"/>
      <c r="B167" s="179"/>
      <c r="C167" s="180"/>
      <c r="D167" s="180"/>
    </row>
    <row r="168" spans="1:4" ht="12.75">
      <c r="A168" s="179"/>
      <c r="B168" s="179"/>
      <c r="C168" s="180"/>
      <c r="D168" s="180"/>
    </row>
    <row r="169" spans="1:4" ht="12.75">
      <c r="A169" s="179"/>
      <c r="B169" s="179"/>
      <c r="C169" s="180"/>
      <c r="D169" s="180"/>
    </row>
    <row r="170" spans="1:4" ht="12.75">
      <c r="A170" s="179"/>
      <c r="B170" s="179"/>
      <c r="C170" s="180"/>
      <c r="D170" s="180"/>
    </row>
    <row r="171" spans="1:4" ht="12.75">
      <c r="A171" s="179"/>
      <c r="B171" s="179"/>
      <c r="C171" s="180"/>
      <c r="D171" s="180"/>
    </row>
    <row r="172" spans="1:4" ht="12.75">
      <c r="A172" s="179"/>
      <c r="B172" s="179"/>
      <c r="C172" s="180"/>
      <c r="D172" s="180"/>
    </row>
    <row r="173" spans="1:4" ht="12.75">
      <c r="A173" s="179"/>
      <c r="B173" s="179"/>
      <c r="C173" s="180"/>
      <c r="D173" s="180"/>
    </row>
    <row r="174" spans="1:4" ht="12.75">
      <c r="A174" s="179"/>
      <c r="B174" s="179"/>
      <c r="C174" s="180"/>
      <c r="D174" s="180"/>
    </row>
    <row r="175" spans="1:4" ht="12.75">
      <c r="A175" s="179"/>
      <c r="B175" s="179"/>
      <c r="C175" s="180"/>
      <c r="D175" s="180"/>
    </row>
    <row r="176" spans="1:4" ht="12.75">
      <c r="A176" s="179"/>
      <c r="B176" s="179"/>
      <c r="C176" s="180"/>
      <c r="D176" s="180"/>
    </row>
    <row r="177" spans="1:4" ht="12.75">
      <c r="A177" s="179"/>
      <c r="B177" s="179"/>
      <c r="C177" s="180"/>
      <c r="D177" s="180"/>
    </row>
    <row r="178" spans="1:4" ht="12.75">
      <c r="A178" s="179"/>
      <c r="B178" s="179"/>
      <c r="C178" s="180"/>
      <c r="D178" s="180"/>
    </row>
    <row r="179" spans="1:4" ht="12.75">
      <c r="A179" s="179"/>
      <c r="B179" s="179"/>
      <c r="C179" s="180"/>
      <c r="D179" s="180"/>
    </row>
    <row r="180" spans="1:4" ht="12.75">
      <c r="A180" s="179"/>
      <c r="B180" s="179"/>
      <c r="C180" s="180"/>
      <c r="D180" s="180"/>
    </row>
    <row r="181" spans="1:4" ht="12.75">
      <c r="A181" s="179"/>
      <c r="B181" s="179"/>
      <c r="C181" s="180"/>
      <c r="D181" s="180"/>
    </row>
    <row r="182" spans="1:4" ht="12.75">
      <c r="A182" s="179"/>
      <c r="B182" s="179"/>
      <c r="C182" s="180"/>
      <c r="D182" s="180"/>
    </row>
    <row r="183" spans="1:4" ht="12.75">
      <c r="A183" s="179"/>
      <c r="B183" s="179"/>
      <c r="C183" s="180"/>
      <c r="D183" s="180"/>
    </row>
    <row r="184" spans="1:4" ht="12.75">
      <c r="A184" s="179"/>
      <c r="B184" s="179"/>
      <c r="C184" s="180"/>
      <c r="D184" s="180"/>
    </row>
    <row r="185" spans="1:4" ht="12.75">
      <c r="A185" s="179"/>
      <c r="B185" s="179"/>
      <c r="C185" s="180"/>
      <c r="D185" s="180"/>
    </row>
    <row r="186" spans="1:4" ht="12.75">
      <c r="A186" s="179"/>
      <c r="B186" s="179"/>
      <c r="C186" s="180"/>
      <c r="D186" s="180"/>
    </row>
  </sheetData>
  <sheetProtection/>
  <mergeCells count="8">
    <mergeCell ref="H3:H4"/>
    <mergeCell ref="I3:I4"/>
    <mergeCell ref="A11:D11"/>
    <mergeCell ref="A47:D47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4" width="8.28125" style="27" customWidth="1"/>
    <col min="5" max="6" width="8.28125" style="180" customWidth="1"/>
    <col min="7" max="7" width="8.28125" style="343" customWidth="1"/>
    <col min="8" max="8" width="9.28125" style="327" customWidth="1"/>
    <col min="9" max="9" width="20.8515625" style="0" customWidth="1"/>
  </cols>
  <sheetData>
    <row r="2" ht="18">
      <c r="A2" s="112" t="s">
        <v>630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352" t="s">
        <v>837</v>
      </c>
      <c r="B5" s="352" t="s">
        <v>96</v>
      </c>
      <c r="C5" s="297">
        <v>7.838</v>
      </c>
      <c r="D5" s="281">
        <v>17.303</v>
      </c>
      <c r="E5" s="161">
        <f>ABS(D5-C5)</f>
        <v>9.465</v>
      </c>
      <c r="F5" s="347">
        <v>6.465</v>
      </c>
      <c r="G5" s="331">
        <f>E5-F5</f>
        <v>3</v>
      </c>
      <c r="H5" s="330">
        <v>42842</v>
      </c>
      <c r="I5" s="169"/>
    </row>
    <row r="6" spans="1:9" ht="12.75">
      <c r="A6" s="614" t="s">
        <v>685</v>
      </c>
      <c r="B6" s="614"/>
      <c r="C6" s="614"/>
      <c r="D6" s="614"/>
      <c r="E6" s="348">
        <f>SUM(E5:E5)</f>
        <v>9.465</v>
      </c>
      <c r="F6" s="349">
        <f>SUM(F5:F5)</f>
        <v>6.465</v>
      </c>
      <c r="G6" s="350">
        <f>SUM(G5:G5)</f>
        <v>3</v>
      </c>
      <c r="H6" s="288">
        <f>SUM(H5:H5)</f>
        <v>42842</v>
      </c>
      <c r="I6" s="351"/>
    </row>
    <row r="7" spans="1:9" ht="12.75">
      <c r="A7" s="249" t="s">
        <v>101</v>
      </c>
      <c r="B7" s="272" t="s">
        <v>102</v>
      </c>
      <c r="C7" s="161">
        <v>0</v>
      </c>
      <c r="D7" s="162">
        <v>3.947</v>
      </c>
      <c r="E7" s="161">
        <f aca="true" t="shared" si="0" ref="E7:E28">ABS(D7-C7)</f>
        <v>3.947</v>
      </c>
      <c r="F7" s="276">
        <v>1.63</v>
      </c>
      <c r="G7" s="331">
        <f aca="true" t="shared" si="1" ref="G7:G28">E7-F7</f>
        <v>2.317</v>
      </c>
      <c r="H7" s="330">
        <v>12196</v>
      </c>
      <c r="I7" s="156"/>
    </row>
    <row r="8" spans="1:9" ht="12.75">
      <c r="A8" s="156" t="s">
        <v>846</v>
      </c>
      <c r="B8" s="157" t="s">
        <v>103</v>
      </c>
      <c r="C8" s="161">
        <v>3.078</v>
      </c>
      <c r="D8" s="162">
        <v>4.639</v>
      </c>
      <c r="E8" s="161">
        <f t="shared" si="0"/>
        <v>1.5610000000000004</v>
      </c>
      <c r="F8" s="276">
        <v>0.581</v>
      </c>
      <c r="G8" s="331">
        <f t="shared" si="1"/>
        <v>0.9800000000000004</v>
      </c>
      <c r="H8" s="332">
        <v>7213</v>
      </c>
      <c r="I8" s="156"/>
    </row>
    <row r="9" spans="1:9" ht="12.75">
      <c r="A9" s="156" t="s">
        <v>104</v>
      </c>
      <c r="B9" s="157" t="s">
        <v>105</v>
      </c>
      <c r="C9" s="161">
        <v>0</v>
      </c>
      <c r="D9" s="162">
        <v>2.395</v>
      </c>
      <c r="E9" s="161">
        <f t="shared" si="0"/>
        <v>2.395</v>
      </c>
      <c r="F9" s="276">
        <v>0</v>
      </c>
      <c r="G9" s="331">
        <f t="shared" si="1"/>
        <v>2.395</v>
      </c>
      <c r="H9" s="330">
        <v>11144</v>
      </c>
      <c r="I9" s="156"/>
    </row>
    <row r="10" spans="1:9" ht="12.75">
      <c r="A10" s="156" t="s">
        <v>106</v>
      </c>
      <c r="B10" s="157" t="s">
        <v>107</v>
      </c>
      <c r="C10" s="161">
        <v>0</v>
      </c>
      <c r="D10" s="162">
        <v>6.577</v>
      </c>
      <c r="E10" s="161">
        <f t="shared" si="0"/>
        <v>6.577</v>
      </c>
      <c r="F10" s="276">
        <v>0.795</v>
      </c>
      <c r="G10" s="331">
        <f t="shared" si="1"/>
        <v>5.782</v>
      </c>
      <c r="H10" s="330">
        <v>24720</v>
      </c>
      <c r="I10" s="156"/>
    </row>
    <row r="11" spans="1:9" ht="12.75">
      <c r="A11" s="156" t="s">
        <v>108</v>
      </c>
      <c r="B11" s="157" t="s">
        <v>109</v>
      </c>
      <c r="C11" s="161">
        <v>0</v>
      </c>
      <c r="D11" s="162">
        <v>1.193</v>
      </c>
      <c r="E11" s="161">
        <f t="shared" si="0"/>
        <v>1.193</v>
      </c>
      <c r="F11" s="276">
        <v>0.204</v>
      </c>
      <c r="G11" s="331">
        <f t="shared" si="1"/>
        <v>0.9890000000000001</v>
      </c>
      <c r="H11" s="332">
        <v>7404</v>
      </c>
      <c r="I11" s="156"/>
    </row>
    <row r="12" spans="1:9" ht="12.75">
      <c r="A12" s="249" t="s">
        <v>852</v>
      </c>
      <c r="B12" s="272" t="s">
        <v>110</v>
      </c>
      <c r="C12" s="161">
        <v>0</v>
      </c>
      <c r="D12" s="162">
        <v>5.086</v>
      </c>
      <c r="E12" s="161">
        <f t="shared" si="0"/>
        <v>5.086</v>
      </c>
      <c r="F12" s="276">
        <v>0.459</v>
      </c>
      <c r="G12" s="331">
        <f t="shared" si="1"/>
        <v>4.627000000000001</v>
      </c>
      <c r="H12" s="330">
        <v>24626</v>
      </c>
      <c r="I12" s="156"/>
    </row>
    <row r="13" spans="1:9" ht="12.75">
      <c r="A13" s="156" t="s">
        <v>118</v>
      </c>
      <c r="B13" s="157" t="s">
        <v>119</v>
      </c>
      <c r="C13" s="161">
        <v>0</v>
      </c>
      <c r="D13" s="162">
        <v>2.811</v>
      </c>
      <c r="E13" s="161">
        <f t="shared" si="0"/>
        <v>2.811</v>
      </c>
      <c r="F13" s="276">
        <v>1.45</v>
      </c>
      <c r="G13" s="331">
        <f t="shared" si="1"/>
        <v>1.361</v>
      </c>
      <c r="H13" s="332">
        <v>7261</v>
      </c>
      <c r="I13" s="156"/>
    </row>
    <row r="14" spans="1:9" ht="12.75">
      <c r="A14" s="156" t="s">
        <v>128</v>
      </c>
      <c r="B14" s="157" t="s">
        <v>129</v>
      </c>
      <c r="C14" s="161">
        <v>0</v>
      </c>
      <c r="D14" s="162">
        <v>2.334</v>
      </c>
      <c r="E14" s="161">
        <f t="shared" si="0"/>
        <v>2.334</v>
      </c>
      <c r="F14" s="276">
        <v>0.939</v>
      </c>
      <c r="G14" s="331">
        <f t="shared" si="1"/>
        <v>1.395</v>
      </c>
      <c r="H14" s="330">
        <v>8813</v>
      </c>
      <c r="I14" s="156"/>
    </row>
    <row r="15" spans="1:9" ht="12.75">
      <c r="A15" s="156" t="s">
        <v>132</v>
      </c>
      <c r="B15" s="157" t="s">
        <v>133</v>
      </c>
      <c r="C15" s="161">
        <v>0</v>
      </c>
      <c r="D15" s="162">
        <v>2.271</v>
      </c>
      <c r="E15" s="161">
        <f t="shared" si="0"/>
        <v>2.271</v>
      </c>
      <c r="F15" s="276">
        <v>0.121</v>
      </c>
      <c r="G15" s="331">
        <f t="shared" si="1"/>
        <v>2.15</v>
      </c>
      <c r="H15" s="330">
        <v>11206</v>
      </c>
      <c r="I15" s="156"/>
    </row>
    <row r="16" spans="1:9" ht="12.75">
      <c r="A16" s="156" t="s">
        <v>138</v>
      </c>
      <c r="B16" s="157" t="s">
        <v>139</v>
      </c>
      <c r="C16" s="161">
        <v>0</v>
      </c>
      <c r="D16" s="162">
        <v>8.832</v>
      </c>
      <c r="E16" s="161">
        <f t="shared" si="0"/>
        <v>8.832</v>
      </c>
      <c r="F16" s="276">
        <v>4.136</v>
      </c>
      <c r="G16" s="331">
        <f t="shared" si="1"/>
        <v>4.696000000000001</v>
      </c>
      <c r="H16" s="330">
        <v>27260</v>
      </c>
      <c r="I16" s="156"/>
    </row>
    <row r="17" spans="1:9" ht="12.75">
      <c r="A17" s="156" t="s">
        <v>930</v>
      </c>
      <c r="B17" s="157" t="s">
        <v>140</v>
      </c>
      <c r="C17" s="161">
        <v>0</v>
      </c>
      <c r="D17" s="162">
        <v>5.26</v>
      </c>
      <c r="E17" s="161">
        <f t="shared" si="0"/>
        <v>5.26</v>
      </c>
      <c r="F17" s="276">
        <v>0.445</v>
      </c>
      <c r="G17" s="331">
        <f t="shared" si="1"/>
        <v>4.8149999999999995</v>
      </c>
      <c r="H17" s="330">
        <v>31462</v>
      </c>
      <c r="I17" s="156"/>
    </row>
    <row r="18" spans="1:9" ht="12.75">
      <c r="A18" s="156" t="s">
        <v>141</v>
      </c>
      <c r="B18" s="157" t="s">
        <v>142</v>
      </c>
      <c r="C18" s="161">
        <v>0</v>
      </c>
      <c r="D18" s="162">
        <v>1.041</v>
      </c>
      <c r="E18" s="161">
        <f t="shared" si="0"/>
        <v>1.041</v>
      </c>
      <c r="F18" s="276">
        <v>0</v>
      </c>
      <c r="G18" s="331">
        <f t="shared" si="1"/>
        <v>1.041</v>
      </c>
      <c r="H18" s="332">
        <v>5640</v>
      </c>
      <c r="I18" s="156"/>
    </row>
    <row r="19" spans="1:9" ht="12.75">
      <c r="A19" s="156" t="s">
        <v>143</v>
      </c>
      <c r="B19" s="157" t="s">
        <v>144</v>
      </c>
      <c r="C19" s="161">
        <v>0</v>
      </c>
      <c r="D19" s="162">
        <v>2.445</v>
      </c>
      <c r="E19" s="161">
        <f t="shared" si="0"/>
        <v>2.445</v>
      </c>
      <c r="F19" s="276">
        <v>0</v>
      </c>
      <c r="G19" s="331">
        <f t="shared" si="1"/>
        <v>2.445</v>
      </c>
      <c r="H19" s="330">
        <v>6900</v>
      </c>
      <c r="I19" s="156"/>
    </row>
    <row r="20" spans="1:9" ht="12.75">
      <c r="A20" s="156" t="s">
        <v>932</v>
      </c>
      <c r="B20" s="157" t="s">
        <v>145</v>
      </c>
      <c r="C20" s="161">
        <v>0</v>
      </c>
      <c r="D20" s="162">
        <v>1.904</v>
      </c>
      <c r="E20" s="161">
        <f t="shared" si="0"/>
        <v>1.904</v>
      </c>
      <c r="F20" s="276">
        <v>0</v>
      </c>
      <c r="G20" s="331">
        <f t="shared" si="1"/>
        <v>1.904</v>
      </c>
      <c r="H20" s="330">
        <v>9931</v>
      </c>
      <c r="I20" s="156"/>
    </row>
    <row r="21" spans="1:9" ht="12.75">
      <c r="A21" s="156" t="s">
        <v>146</v>
      </c>
      <c r="B21" s="157" t="s">
        <v>147</v>
      </c>
      <c r="C21" s="161">
        <v>0</v>
      </c>
      <c r="D21" s="162">
        <v>2.614</v>
      </c>
      <c r="E21" s="161">
        <f t="shared" si="0"/>
        <v>2.614</v>
      </c>
      <c r="F21" s="276">
        <v>0.95</v>
      </c>
      <c r="G21" s="331">
        <f t="shared" si="1"/>
        <v>1.664</v>
      </c>
      <c r="H21" s="332">
        <v>13506</v>
      </c>
      <c r="I21" s="156"/>
    </row>
    <row r="22" spans="1:9" ht="12.75">
      <c r="A22" s="156" t="s">
        <v>148</v>
      </c>
      <c r="B22" s="157" t="s">
        <v>149</v>
      </c>
      <c r="C22" s="161">
        <v>0</v>
      </c>
      <c r="D22" s="162">
        <v>5.749</v>
      </c>
      <c r="E22" s="161">
        <f t="shared" si="0"/>
        <v>5.749</v>
      </c>
      <c r="F22" s="276">
        <v>2.094</v>
      </c>
      <c r="G22" s="331">
        <f t="shared" si="1"/>
        <v>3.655</v>
      </c>
      <c r="H22" s="330">
        <v>21404</v>
      </c>
      <c r="I22" s="156"/>
    </row>
    <row r="23" spans="1:9" ht="12.75">
      <c r="A23" s="156" t="s">
        <v>150</v>
      </c>
      <c r="B23" s="157" t="s">
        <v>151</v>
      </c>
      <c r="C23" s="161">
        <v>0</v>
      </c>
      <c r="D23" s="162">
        <v>5.824</v>
      </c>
      <c r="E23" s="161">
        <f t="shared" si="0"/>
        <v>5.824</v>
      </c>
      <c r="F23" s="276">
        <v>1.485</v>
      </c>
      <c r="G23" s="331">
        <f t="shared" si="1"/>
        <v>4.3389999999999995</v>
      </c>
      <c r="H23" s="330">
        <v>26562</v>
      </c>
      <c r="I23" s="156"/>
    </row>
    <row r="24" spans="1:9" ht="12.75">
      <c r="A24" s="156" t="s">
        <v>936</v>
      </c>
      <c r="B24" s="157" t="s">
        <v>152</v>
      </c>
      <c r="C24" s="161">
        <v>1.863</v>
      </c>
      <c r="D24" s="162">
        <v>2.943</v>
      </c>
      <c r="E24" s="161">
        <f t="shared" si="0"/>
        <v>1.08</v>
      </c>
      <c r="F24" s="276">
        <v>0.447</v>
      </c>
      <c r="G24" s="331">
        <f t="shared" si="1"/>
        <v>0.633</v>
      </c>
      <c r="H24" s="332">
        <v>4960</v>
      </c>
      <c r="I24" s="156"/>
    </row>
    <row r="25" spans="1:9" ht="12.75">
      <c r="A25" s="156" t="s">
        <v>938</v>
      </c>
      <c r="B25" s="157" t="s">
        <v>153</v>
      </c>
      <c r="C25" s="161">
        <v>2.771</v>
      </c>
      <c r="D25" s="162">
        <v>3.999</v>
      </c>
      <c r="E25" s="161">
        <f t="shared" si="0"/>
        <v>1.2280000000000002</v>
      </c>
      <c r="F25" s="276">
        <v>0.05</v>
      </c>
      <c r="G25" s="331">
        <f t="shared" si="1"/>
        <v>1.1780000000000002</v>
      </c>
      <c r="H25" s="330">
        <v>5536</v>
      </c>
      <c r="I25" s="156"/>
    </row>
    <row r="26" spans="1:9" ht="12.75">
      <c r="A26" s="156" t="s">
        <v>154</v>
      </c>
      <c r="B26" s="157" t="s">
        <v>155</v>
      </c>
      <c r="C26" s="161">
        <v>0</v>
      </c>
      <c r="D26" s="162">
        <v>4.203</v>
      </c>
      <c r="E26" s="161">
        <f t="shared" si="0"/>
        <v>4.203</v>
      </c>
      <c r="F26" s="276">
        <v>1.588</v>
      </c>
      <c r="G26" s="331">
        <f t="shared" si="1"/>
        <v>2.615</v>
      </c>
      <c r="H26" s="330">
        <v>15440</v>
      </c>
      <c r="I26" s="156"/>
    </row>
    <row r="27" spans="1:9" ht="12.75">
      <c r="A27" s="156" t="s">
        <v>156</v>
      </c>
      <c r="B27" s="157" t="s">
        <v>157</v>
      </c>
      <c r="C27" s="161">
        <v>0</v>
      </c>
      <c r="D27" s="162">
        <v>6.962</v>
      </c>
      <c r="E27" s="161">
        <f t="shared" si="0"/>
        <v>6.962</v>
      </c>
      <c r="F27" s="276">
        <v>2.555</v>
      </c>
      <c r="G27" s="331">
        <f t="shared" si="1"/>
        <v>4.407</v>
      </c>
      <c r="H27" s="332">
        <v>32070</v>
      </c>
      <c r="I27" s="156"/>
    </row>
    <row r="28" spans="1:9" ht="12.75">
      <c r="A28" s="352" t="s">
        <v>158</v>
      </c>
      <c r="B28" s="353" t="s">
        <v>159</v>
      </c>
      <c r="C28" s="171">
        <v>0</v>
      </c>
      <c r="D28" s="172">
        <v>1.427</v>
      </c>
      <c r="E28" s="161">
        <f t="shared" si="0"/>
        <v>1.427</v>
      </c>
      <c r="F28" s="276">
        <v>0.788</v>
      </c>
      <c r="G28" s="331">
        <f t="shared" si="1"/>
        <v>0.639</v>
      </c>
      <c r="H28" s="330">
        <v>5134</v>
      </c>
      <c r="I28" s="169"/>
    </row>
    <row r="29" spans="1:9" ht="12.75">
      <c r="A29" s="615" t="s">
        <v>828</v>
      </c>
      <c r="B29" s="615"/>
      <c r="C29" s="615"/>
      <c r="D29" s="615"/>
      <c r="E29" s="354">
        <f>SUM(E7:E28)</f>
        <v>76.744</v>
      </c>
      <c r="F29" s="349">
        <f>SUM(F7:F28)</f>
        <v>20.717</v>
      </c>
      <c r="G29" s="350">
        <f>SUM(G7:G28)</f>
        <v>56.02700000000001</v>
      </c>
      <c r="H29" s="288">
        <f>SUM(H7:H28)</f>
        <v>320388</v>
      </c>
      <c r="I29" s="351"/>
    </row>
    <row r="30" spans="1:8" ht="12.75">
      <c r="A30" s="338"/>
      <c r="B30" s="338"/>
      <c r="C30" s="339"/>
      <c r="D30" s="339"/>
      <c r="E30" s="339"/>
      <c r="F30" s="315"/>
      <c r="G30" s="355"/>
      <c r="H30"/>
    </row>
    <row r="31" spans="1:8" ht="12.75" customHeight="1">
      <c r="A31" s="178" t="s">
        <v>829</v>
      </c>
      <c r="B31" s="314"/>
      <c r="C31" s="315"/>
      <c r="D31" s="315"/>
      <c r="E31" s="356">
        <f>SUM(E29+E6)</f>
        <v>86.209</v>
      </c>
      <c r="F31" s="356">
        <f>SUM(F29+F6)</f>
        <v>27.182</v>
      </c>
      <c r="G31" s="356">
        <f>SUM(G29+G6)</f>
        <v>59.02700000000001</v>
      </c>
      <c r="H31" s="177">
        <f>SUM(H6:H28)</f>
        <v>363230</v>
      </c>
    </row>
    <row r="32" spans="1:8" ht="12.75" customHeight="1">
      <c r="A32" s="238"/>
      <c r="B32" s="179"/>
      <c r="C32"/>
      <c r="D32"/>
      <c r="E32" s="179"/>
      <c r="F32" s="179"/>
      <c r="H32"/>
    </row>
    <row r="33" spans="1:8" ht="12.75" customHeight="1">
      <c r="A33" s="183" t="s">
        <v>830</v>
      </c>
      <c r="B33" s="184"/>
      <c r="C33"/>
      <c r="D33"/>
      <c r="E33" s="179"/>
      <c r="F33" s="179"/>
      <c r="G33" s="357"/>
      <c r="H33"/>
    </row>
    <row r="34" spans="1:7" ht="12.75" customHeight="1">
      <c r="A34" s="178"/>
      <c r="B34" s="179"/>
      <c r="C34" s="315"/>
      <c r="D34" s="315"/>
      <c r="E34" s="315"/>
      <c r="F34" s="315"/>
      <c r="G34" s="358"/>
    </row>
    <row r="35" spans="1:8" ht="12.75" customHeight="1">
      <c r="A35" s="186" t="s">
        <v>663</v>
      </c>
      <c r="B35" s="179"/>
      <c r="C35"/>
      <c r="D35"/>
      <c r="E35" s="179"/>
      <c r="F35" s="179"/>
      <c r="G35" s="357"/>
      <c r="H35"/>
    </row>
    <row r="36" spans="3:8" ht="12.75" customHeight="1">
      <c r="C36"/>
      <c r="D36"/>
      <c r="E36" s="179"/>
      <c r="F36" s="179"/>
      <c r="G36" s="357"/>
      <c r="H36" s="111"/>
    </row>
    <row r="37" spans="1:7" ht="12.75" customHeight="1">
      <c r="A37" s="314"/>
      <c r="B37" s="314"/>
      <c r="C37" s="315"/>
      <c r="D37" s="315"/>
      <c r="E37" s="315"/>
      <c r="F37" s="315"/>
      <c r="G37" s="358"/>
    </row>
    <row r="38" spans="1:7" ht="12.75" customHeight="1">
      <c r="A38" s="314"/>
      <c r="B38" s="314"/>
      <c r="C38" s="315"/>
      <c r="D38" s="315"/>
      <c r="E38" s="315"/>
      <c r="F38" s="315"/>
      <c r="G38" s="358"/>
    </row>
    <row r="39" spans="1:7" ht="12.75" customHeight="1">
      <c r="A39" s="314"/>
      <c r="B39" s="314"/>
      <c r="C39" s="315"/>
      <c r="D39" s="315"/>
      <c r="E39" s="315"/>
      <c r="F39" s="315"/>
      <c r="G39" s="358"/>
    </row>
    <row r="40" spans="1:7" ht="12.75" customHeight="1">
      <c r="A40" s="179"/>
      <c r="B40" s="179"/>
      <c r="C40" s="180"/>
      <c r="D40" s="180"/>
      <c r="G40" s="359" t="s">
        <v>1394</v>
      </c>
    </row>
    <row r="41" spans="1:7" ht="12.75" customHeight="1">
      <c r="A41" s="179"/>
      <c r="B41" s="179"/>
      <c r="C41" s="180"/>
      <c r="D41" s="180"/>
      <c r="G41" s="359"/>
    </row>
    <row r="42" spans="1:4" ht="12.75" customHeight="1">
      <c r="A42" s="179"/>
      <c r="B42" s="179"/>
      <c r="C42" s="180"/>
      <c r="D42" s="180"/>
    </row>
    <row r="43" spans="1:4" ht="12.75" customHeight="1">
      <c r="A43" s="179"/>
      <c r="B43" s="179"/>
      <c r="C43" s="180"/>
      <c r="D43" s="180"/>
    </row>
    <row r="44" spans="1:4" ht="12.75">
      <c r="A44" s="179"/>
      <c r="B44" s="179"/>
      <c r="C44" s="180"/>
      <c r="D44" s="180"/>
    </row>
    <row r="45" spans="1:4" ht="12.75">
      <c r="A45" s="179"/>
      <c r="B45" s="179"/>
      <c r="C45" s="180"/>
      <c r="D45" s="180"/>
    </row>
    <row r="46" spans="1:4" ht="12.75">
      <c r="A46" s="179"/>
      <c r="B46" s="179"/>
      <c r="C46" s="180"/>
      <c r="D46" s="180"/>
    </row>
    <row r="47" spans="1:4" ht="12.75">
      <c r="A47" s="179"/>
      <c r="B47" s="179"/>
      <c r="C47" s="180"/>
      <c r="D47" s="180"/>
    </row>
    <row r="48" spans="1:4" ht="12.75">
      <c r="A48" s="179"/>
      <c r="B48" s="179"/>
      <c r="C48" s="180"/>
      <c r="D48" s="180"/>
    </row>
    <row r="49" spans="1:4" ht="12.75">
      <c r="A49" s="179"/>
      <c r="B49" s="179"/>
      <c r="C49" s="180"/>
      <c r="D49" s="180"/>
    </row>
    <row r="50" spans="1:4" ht="12.75">
      <c r="A50" s="179"/>
      <c r="B50" s="179"/>
      <c r="C50" s="180"/>
      <c r="D50" s="180"/>
    </row>
    <row r="51" spans="1:4" ht="12.75">
      <c r="A51" s="179"/>
      <c r="B51" s="179"/>
      <c r="C51" s="180"/>
      <c r="D51" s="180"/>
    </row>
    <row r="52" spans="1:4" ht="12.75">
      <c r="A52" s="179"/>
      <c r="B52" s="179"/>
      <c r="C52" s="180"/>
      <c r="D52" s="180"/>
    </row>
    <row r="53" spans="1:4" ht="12.75">
      <c r="A53" s="179"/>
      <c r="B53" s="179"/>
      <c r="C53" s="180"/>
      <c r="D53" s="180"/>
    </row>
    <row r="54" spans="1:4" ht="12.75">
      <c r="A54" s="179"/>
      <c r="B54" s="179"/>
      <c r="C54" s="180"/>
      <c r="D54" s="180"/>
    </row>
    <row r="55" spans="1:4" ht="12.75">
      <c r="A55" s="179"/>
      <c r="B55" s="179"/>
      <c r="C55" s="180"/>
      <c r="D55" s="180"/>
    </row>
    <row r="56" spans="1:4" ht="12.75">
      <c r="A56" s="179"/>
      <c r="B56" s="179"/>
      <c r="C56" s="180"/>
      <c r="D56" s="180"/>
    </row>
    <row r="57" spans="1:4" ht="12.75">
      <c r="A57" s="179"/>
      <c r="B57" s="179"/>
      <c r="C57" s="180"/>
      <c r="D57" s="180"/>
    </row>
    <row r="58" spans="1:4" ht="12.75">
      <c r="A58" s="179"/>
      <c r="B58" s="179"/>
      <c r="C58" s="180"/>
      <c r="D58" s="180"/>
    </row>
    <row r="59" spans="1:4" ht="12.75">
      <c r="A59" s="179"/>
      <c r="B59" s="179"/>
      <c r="C59" s="180"/>
      <c r="D59" s="180"/>
    </row>
    <row r="60" spans="1:4" ht="12.75">
      <c r="A60" s="179"/>
      <c r="B60" s="179"/>
      <c r="C60" s="180"/>
      <c r="D60" s="180"/>
    </row>
    <row r="61" spans="1:4" ht="12.75">
      <c r="A61" s="179"/>
      <c r="B61" s="179"/>
      <c r="C61" s="180"/>
      <c r="D61" s="180"/>
    </row>
    <row r="62" spans="1:4" ht="12.75">
      <c r="A62" s="179"/>
      <c r="B62" s="179"/>
      <c r="C62" s="180"/>
      <c r="D62" s="180"/>
    </row>
    <row r="63" spans="1:4" ht="12.75">
      <c r="A63" s="179"/>
      <c r="B63" s="179"/>
      <c r="C63" s="180"/>
      <c r="D63" s="180"/>
    </row>
    <row r="64" spans="1:4" ht="12.75">
      <c r="A64" s="179"/>
      <c r="B64" s="179"/>
      <c r="C64" s="180"/>
      <c r="D64" s="180"/>
    </row>
    <row r="65" spans="1:4" ht="12.75">
      <c r="A65" s="179"/>
      <c r="B65" s="179"/>
      <c r="C65" s="180"/>
      <c r="D65" s="180"/>
    </row>
    <row r="66" spans="1:4" ht="12.75">
      <c r="A66" s="179"/>
      <c r="B66" s="179"/>
      <c r="C66" s="180"/>
      <c r="D66" s="180"/>
    </row>
    <row r="67" spans="1:4" ht="12.75">
      <c r="A67" s="179"/>
      <c r="B67" s="179"/>
      <c r="C67" s="180"/>
      <c r="D67" s="180"/>
    </row>
    <row r="68" spans="1:4" ht="12.75">
      <c r="A68" s="179"/>
      <c r="B68" s="179"/>
      <c r="C68" s="180"/>
      <c r="D68" s="180"/>
    </row>
    <row r="69" spans="1:4" ht="12.75">
      <c r="A69" s="179"/>
      <c r="B69" s="179"/>
      <c r="C69" s="180"/>
      <c r="D69" s="180"/>
    </row>
    <row r="70" spans="1:4" ht="12.75">
      <c r="A70" s="179"/>
      <c r="B70" s="179"/>
      <c r="C70" s="180"/>
      <c r="D70" s="180"/>
    </row>
    <row r="71" spans="1:4" ht="12.75">
      <c r="A71" s="179"/>
      <c r="B71" s="179"/>
      <c r="C71" s="180"/>
      <c r="D71" s="180"/>
    </row>
    <row r="72" spans="1:4" ht="12.75">
      <c r="A72" s="179"/>
      <c r="B72" s="179"/>
      <c r="C72" s="180"/>
      <c r="D72" s="180"/>
    </row>
    <row r="73" spans="1:4" ht="12.75">
      <c r="A73" s="179"/>
      <c r="B73" s="179"/>
      <c r="C73" s="180"/>
      <c r="D73" s="180"/>
    </row>
    <row r="74" spans="1:4" ht="12.75">
      <c r="A74" s="179"/>
      <c r="B74" s="179"/>
      <c r="C74" s="180"/>
      <c r="D74" s="180"/>
    </row>
    <row r="75" spans="1:4" ht="12.75">
      <c r="A75" s="179"/>
      <c r="B75" s="179"/>
      <c r="C75" s="180"/>
      <c r="D75" s="180"/>
    </row>
    <row r="76" spans="1:4" ht="12.75">
      <c r="A76" s="179"/>
      <c r="B76" s="179"/>
      <c r="C76" s="180"/>
      <c r="D76" s="180"/>
    </row>
    <row r="77" spans="1:4" ht="12.75">
      <c r="A77" s="179"/>
      <c r="B77" s="179"/>
      <c r="C77" s="180"/>
      <c r="D77" s="180"/>
    </row>
    <row r="78" spans="1:4" ht="12.75">
      <c r="A78" s="179"/>
      <c r="B78" s="179"/>
      <c r="C78" s="180"/>
      <c r="D78" s="180"/>
    </row>
    <row r="79" spans="1:4" ht="12.75">
      <c r="A79" s="179"/>
      <c r="B79" s="179"/>
      <c r="C79" s="180"/>
      <c r="D79" s="180"/>
    </row>
    <row r="80" spans="1:4" ht="12.75">
      <c r="A80" s="179"/>
      <c r="B80" s="179"/>
      <c r="C80" s="180"/>
      <c r="D80" s="180"/>
    </row>
    <row r="81" spans="1:4" ht="12.75">
      <c r="A81" s="179"/>
      <c r="B81" s="179"/>
      <c r="C81" s="180"/>
      <c r="D81" s="180"/>
    </row>
    <row r="82" spans="1:4" ht="12.75">
      <c r="A82" s="179"/>
      <c r="B82" s="179"/>
      <c r="C82" s="180"/>
      <c r="D82" s="180"/>
    </row>
    <row r="83" spans="1:4" ht="12.75">
      <c r="A83" s="179"/>
      <c r="B83" s="179"/>
      <c r="C83" s="180"/>
      <c r="D83" s="180"/>
    </row>
    <row r="84" spans="1:4" ht="12.75">
      <c r="A84" s="179"/>
      <c r="B84" s="179"/>
      <c r="C84" s="180"/>
      <c r="D84" s="180"/>
    </row>
    <row r="85" spans="1:4" ht="12.75">
      <c r="A85" s="179"/>
      <c r="B85" s="179"/>
      <c r="C85" s="180"/>
      <c r="D85" s="180"/>
    </row>
    <row r="86" spans="1:4" ht="12.75">
      <c r="A86" s="179"/>
      <c r="B86" s="179"/>
      <c r="C86" s="180"/>
      <c r="D86" s="180"/>
    </row>
    <row r="87" spans="1:4" ht="12.75">
      <c r="A87" s="179"/>
      <c r="B87" s="179"/>
      <c r="C87" s="180"/>
      <c r="D87" s="180"/>
    </row>
    <row r="88" spans="1:4" ht="12.75">
      <c r="A88" s="179"/>
      <c r="B88" s="179"/>
      <c r="C88" s="180"/>
      <c r="D88" s="180"/>
    </row>
    <row r="89" spans="1:4" ht="12.75">
      <c r="A89" s="179"/>
      <c r="B89" s="179"/>
      <c r="C89" s="180"/>
      <c r="D89" s="180"/>
    </row>
    <row r="90" spans="1:4" ht="12.75">
      <c r="A90" s="179"/>
      <c r="B90" s="179"/>
      <c r="C90" s="180"/>
      <c r="D90" s="180"/>
    </row>
    <row r="91" spans="1:4" ht="12.75">
      <c r="A91" s="179"/>
      <c r="B91" s="179"/>
      <c r="C91" s="180"/>
      <c r="D91" s="180"/>
    </row>
    <row r="92" spans="1:4" ht="12.75">
      <c r="A92" s="179"/>
      <c r="B92" s="179"/>
      <c r="C92" s="180"/>
      <c r="D92" s="180"/>
    </row>
    <row r="93" spans="1:4" ht="12.75">
      <c r="A93" s="179"/>
      <c r="B93" s="179"/>
      <c r="C93" s="180"/>
      <c r="D93" s="180"/>
    </row>
    <row r="94" spans="1:4" ht="12.75">
      <c r="A94" s="179"/>
      <c r="B94" s="179"/>
      <c r="C94" s="180"/>
      <c r="D94" s="180"/>
    </row>
    <row r="95" spans="1:4" ht="12.75">
      <c r="A95" s="179"/>
      <c r="B95" s="179"/>
      <c r="C95" s="180"/>
      <c r="D95" s="180"/>
    </row>
    <row r="96" spans="1:4" ht="12.75">
      <c r="A96" s="179"/>
      <c r="B96" s="179"/>
      <c r="C96" s="180"/>
      <c r="D96" s="180"/>
    </row>
    <row r="97" spans="1:4" ht="12.75">
      <c r="A97" s="179"/>
      <c r="B97" s="179"/>
      <c r="C97" s="180"/>
      <c r="D97" s="180"/>
    </row>
    <row r="98" spans="1:4" ht="12.75">
      <c r="A98" s="179"/>
      <c r="B98" s="179"/>
      <c r="C98" s="180"/>
      <c r="D98" s="180"/>
    </row>
    <row r="99" spans="1:4" ht="12.75">
      <c r="A99" s="179"/>
      <c r="B99" s="179"/>
      <c r="C99" s="180"/>
      <c r="D99" s="180"/>
    </row>
    <row r="100" spans="1:4" ht="12.75">
      <c r="A100" s="179"/>
      <c r="B100" s="179"/>
      <c r="C100" s="180"/>
      <c r="D100" s="180"/>
    </row>
    <row r="101" spans="1:4" ht="12.75">
      <c r="A101" s="179"/>
      <c r="B101" s="179"/>
      <c r="C101" s="180"/>
      <c r="D101" s="180"/>
    </row>
    <row r="102" spans="1:4" ht="12.75">
      <c r="A102" s="179"/>
      <c r="B102" s="179"/>
      <c r="C102" s="180"/>
      <c r="D102" s="180"/>
    </row>
    <row r="103" spans="1:4" ht="12.75">
      <c r="A103" s="179"/>
      <c r="B103" s="179"/>
      <c r="C103" s="180"/>
      <c r="D103" s="180"/>
    </row>
    <row r="104" spans="1:4" ht="12.75">
      <c r="A104" s="179"/>
      <c r="B104" s="179"/>
      <c r="C104" s="180"/>
      <c r="D104" s="180"/>
    </row>
    <row r="105" spans="1:4" ht="12.75">
      <c r="A105" s="179"/>
      <c r="B105" s="179"/>
      <c r="C105" s="180"/>
      <c r="D105" s="180"/>
    </row>
    <row r="106" spans="1:4" ht="12.75">
      <c r="A106" s="179"/>
      <c r="B106" s="179"/>
      <c r="C106" s="180"/>
      <c r="D106" s="180"/>
    </row>
    <row r="107" spans="1:4" ht="12.75">
      <c r="A107" s="179"/>
      <c r="B107" s="179"/>
      <c r="C107" s="180"/>
      <c r="D107" s="180"/>
    </row>
    <row r="108" spans="1:4" ht="12.75">
      <c r="A108" s="179"/>
      <c r="B108" s="179"/>
      <c r="C108" s="180"/>
      <c r="D108" s="180"/>
    </row>
    <row r="109" spans="1:4" ht="12.75">
      <c r="A109" s="179"/>
      <c r="B109" s="179"/>
      <c r="C109" s="180"/>
      <c r="D109" s="180"/>
    </row>
    <row r="110" spans="1:4" ht="12.75">
      <c r="A110" s="179"/>
      <c r="B110" s="179"/>
      <c r="C110" s="180"/>
      <c r="D110" s="180"/>
    </row>
    <row r="111" spans="1:4" ht="12.75">
      <c r="A111" s="179"/>
      <c r="B111" s="179"/>
      <c r="C111" s="180"/>
      <c r="D111" s="180"/>
    </row>
    <row r="112" spans="1:4" ht="12.75">
      <c r="A112" s="179"/>
      <c r="B112" s="179"/>
      <c r="C112" s="180"/>
      <c r="D112" s="180"/>
    </row>
    <row r="113" spans="1:4" ht="12.75">
      <c r="A113" s="179"/>
      <c r="B113" s="179"/>
      <c r="C113" s="180"/>
      <c r="D113" s="180"/>
    </row>
    <row r="114" spans="1:4" ht="12.75">
      <c r="A114" s="179"/>
      <c r="B114" s="179"/>
      <c r="C114" s="180"/>
      <c r="D114" s="180"/>
    </row>
    <row r="115" spans="1:4" ht="12.75">
      <c r="A115" s="179"/>
      <c r="B115" s="179"/>
      <c r="C115" s="180"/>
      <c r="D115" s="180"/>
    </row>
    <row r="116" spans="1:4" ht="12.75">
      <c r="A116" s="179"/>
      <c r="B116" s="179"/>
      <c r="C116" s="180"/>
      <c r="D116" s="180"/>
    </row>
    <row r="117" spans="1:4" ht="12.75">
      <c r="A117" s="179"/>
      <c r="B117" s="179"/>
      <c r="C117" s="180"/>
      <c r="D117" s="180"/>
    </row>
    <row r="118" spans="1:4" ht="12.75">
      <c r="A118" s="179"/>
      <c r="B118" s="179"/>
      <c r="C118" s="180"/>
      <c r="D118" s="180"/>
    </row>
    <row r="119" spans="1:4" ht="12.75">
      <c r="A119" s="179"/>
      <c r="B119" s="179"/>
      <c r="C119" s="180"/>
      <c r="D119" s="180"/>
    </row>
    <row r="120" spans="1:4" ht="12.75">
      <c r="A120" s="179"/>
      <c r="B120" s="179"/>
      <c r="C120" s="180"/>
      <c r="D120" s="180"/>
    </row>
    <row r="121" spans="1:4" ht="12.75">
      <c r="A121" s="179"/>
      <c r="B121" s="179"/>
      <c r="C121" s="180"/>
      <c r="D121" s="180"/>
    </row>
    <row r="122" spans="1:4" ht="12.75">
      <c r="A122" s="179"/>
      <c r="B122" s="179"/>
      <c r="C122" s="180"/>
      <c r="D122" s="180"/>
    </row>
    <row r="123" spans="1:4" ht="12.75">
      <c r="A123" s="179"/>
      <c r="B123" s="179"/>
      <c r="C123" s="180"/>
      <c r="D123" s="180"/>
    </row>
    <row r="124" spans="1:4" ht="12.75">
      <c r="A124" s="179"/>
      <c r="B124" s="179"/>
      <c r="C124" s="180"/>
      <c r="D124" s="180"/>
    </row>
    <row r="125" spans="1:4" ht="12.75">
      <c r="A125" s="179"/>
      <c r="B125" s="179"/>
      <c r="C125" s="180"/>
      <c r="D125" s="180"/>
    </row>
    <row r="126" spans="1:4" ht="12.75">
      <c r="A126" s="179"/>
      <c r="B126" s="179"/>
      <c r="C126" s="180"/>
      <c r="D126" s="180"/>
    </row>
    <row r="127" spans="1:4" ht="12.75">
      <c r="A127" s="179"/>
      <c r="B127" s="179"/>
      <c r="C127" s="180"/>
      <c r="D127" s="180"/>
    </row>
    <row r="128" spans="1:4" ht="12.75">
      <c r="A128" s="179"/>
      <c r="B128" s="179"/>
      <c r="C128" s="180"/>
      <c r="D128" s="180"/>
    </row>
    <row r="129" spans="1:4" ht="12.75">
      <c r="A129" s="179"/>
      <c r="B129" s="179"/>
      <c r="C129" s="180"/>
      <c r="D129" s="180"/>
    </row>
    <row r="130" spans="1:4" ht="12.75">
      <c r="A130" s="179"/>
      <c r="B130" s="179"/>
      <c r="C130" s="180"/>
      <c r="D130" s="180"/>
    </row>
    <row r="131" spans="1:4" ht="12.75">
      <c r="A131" s="179"/>
      <c r="B131" s="179"/>
      <c r="C131" s="180"/>
      <c r="D131" s="180"/>
    </row>
    <row r="132" spans="1:4" ht="12.75">
      <c r="A132" s="179"/>
      <c r="B132" s="179"/>
      <c r="C132" s="180"/>
      <c r="D132" s="180"/>
    </row>
    <row r="133" spans="1:4" ht="12.75">
      <c r="A133" s="179"/>
      <c r="B133" s="179"/>
      <c r="C133" s="180"/>
      <c r="D133" s="180"/>
    </row>
    <row r="134" spans="1:4" ht="12.75">
      <c r="A134" s="179"/>
      <c r="B134" s="179"/>
      <c r="C134" s="180"/>
      <c r="D134" s="180"/>
    </row>
    <row r="135" spans="1:4" ht="12.75">
      <c r="A135" s="179"/>
      <c r="B135" s="179"/>
      <c r="C135" s="180"/>
      <c r="D135" s="180"/>
    </row>
    <row r="136" spans="1:4" ht="12.75">
      <c r="A136" s="179"/>
      <c r="B136" s="179"/>
      <c r="C136" s="180"/>
      <c r="D136" s="180"/>
    </row>
    <row r="137" spans="1:4" ht="12.75">
      <c r="A137" s="179"/>
      <c r="B137" s="179"/>
      <c r="C137" s="180"/>
      <c r="D137" s="180"/>
    </row>
    <row r="138" spans="1:4" ht="12.75">
      <c r="A138" s="179"/>
      <c r="B138" s="179"/>
      <c r="C138" s="180"/>
      <c r="D138" s="180"/>
    </row>
    <row r="139" spans="1:4" ht="12.75">
      <c r="A139" s="179"/>
      <c r="B139" s="179"/>
      <c r="C139" s="180"/>
      <c r="D139" s="180"/>
    </row>
    <row r="140" spans="1:4" ht="12.75">
      <c r="A140" s="179"/>
      <c r="B140" s="179"/>
      <c r="C140" s="180"/>
      <c r="D140" s="180"/>
    </row>
    <row r="141" spans="1:4" ht="12.75">
      <c r="A141" s="179"/>
      <c r="B141" s="179"/>
      <c r="C141" s="180"/>
      <c r="D141" s="180"/>
    </row>
    <row r="142" spans="1:4" ht="12.75">
      <c r="A142" s="179"/>
      <c r="B142" s="179"/>
      <c r="C142" s="180"/>
      <c r="D142" s="180"/>
    </row>
    <row r="143" spans="1:4" ht="12.75">
      <c r="A143" s="179"/>
      <c r="B143" s="179"/>
      <c r="C143" s="180"/>
      <c r="D143" s="180"/>
    </row>
    <row r="144" spans="1:4" ht="12.75">
      <c r="A144" s="179"/>
      <c r="B144" s="179"/>
      <c r="C144" s="180"/>
      <c r="D144" s="180"/>
    </row>
    <row r="145" spans="1:4" ht="12.75">
      <c r="A145" s="179"/>
      <c r="B145" s="179"/>
      <c r="C145" s="180"/>
      <c r="D145" s="180"/>
    </row>
    <row r="146" spans="1:4" ht="12.75">
      <c r="A146" s="179"/>
      <c r="B146" s="179"/>
      <c r="C146" s="180"/>
      <c r="D146" s="180"/>
    </row>
    <row r="147" spans="1:4" ht="12.75">
      <c r="A147" s="179"/>
      <c r="B147" s="179"/>
      <c r="C147" s="180"/>
      <c r="D147" s="180"/>
    </row>
    <row r="148" spans="1:4" ht="12.75">
      <c r="A148" s="179"/>
      <c r="B148" s="179"/>
      <c r="C148" s="180"/>
      <c r="D148" s="180"/>
    </row>
    <row r="149" spans="1:4" ht="12.75">
      <c r="A149" s="179"/>
      <c r="B149" s="179"/>
      <c r="C149" s="180"/>
      <c r="D149" s="180"/>
    </row>
    <row r="150" spans="1:4" ht="12.75">
      <c r="A150" s="179"/>
      <c r="B150" s="179"/>
      <c r="C150" s="180"/>
      <c r="D150" s="180"/>
    </row>
    <row r="151" spans="1:4" ht="12.75">
      <c r="A151" s="179"/>
      <c r="B151" s="179"/>
      <c r="C151" s="180"/>
      <c r="D151" s="180"/>
    </row>
    <row r="152" spans="1:4" ht="12.75">
      <c r="A152" s="179"/>
      <c r="B152" s="179"/>
      <c r="C152" s="180"/>
      <c r="D152" s="180"/>
    </row>
    <row r="153" spans="1:4" ht="12.75">
      <c r="A153" s="179"/>
      <c r="B153" s="179"/>
      <c r="C153" s="180"/>
      <c r="D153" s="180"/>
    </row>
    <row r="154" spans="1:4" ht="12.75">
      <c r="A154" s="179"/>
      <c r="B154" s="179"/>
      <c r="C154" s="180"/>
      <c r="D154" s="180"/>
    </row>
    <row r="155" spans="1:4" ht="12.75">
      <c r="A155" s="179"/>
      <c r="B155" s="179"/>
      <c r="C155" s="180"/>
      <c r="D155" s="180"/>
    </row>
    <row r="156" spans="1:4" ht="12.75">
      <c r="A156" s="179"/>
      <c r="B156" s="179"/>
      <c r="C156" s="180"/>
      <c r="D156" s="180"/>
    </row>
    <row r="157" spans="1:4" ht="12.75">
      <c r="A157" s="179"/>
      <c r="B157" s="179"/>
      <c r="C157" s="180"/>
      <c r="D157" s="180"/>
    </row>
    <row r="158" spans="1:4" ht="12.75">
      <c r="A158" s="179"/>
      <c r="B158" s="179"/>
      <c r="C158" s="180"/>
      <c r="D158" s="180"/>
    </row>
    <row r="159" spans="1:4" ht="12.75">
      <c r="A159" s="179"/>
      <c r="B159" s="179"/>
      <c r="C159" s="180"/>
      <c r="D159" s="180"/>
    </row>
    <row r="160" spans="1:4" ht="12.75">
      <c r="A160" s="179"/>
      <c r="B160" s="179"/>
      <c r="C160" s="180"/>
      <c r="D160" s="180"/>
    </row>
    <row r="161" spans="1:4" ht="12.75">
      <c r="A161" s="179"/>
      <c r="B161" s="179"/>
      <c r="C161" s="180"/>
      <c r="D161" s="180"/>
    </row>
    <row r="162" spans="1:4" ht="12.75">
      <c r="A162" s="179"/>
      <c r="B162" s="179"/>
      <c r="C162" s="180"/>
      <c r="D162" s="180"/>
    </row>
    <row r="163" spans="1:4" ht="12.75">
      <c r="A163" s="179"/>
      <c r="B163" s="179"/>
      <c r="C163" s="180"/>
      <c r="D163" s="180"/>
    </row>
    <row r="164" spans="1:4" ht="12.75">
      <c r="A164" s="179"/>
      <c r="B164" s="179"/>
      <c r="C164" s="180"/>
      <c r="D164" s="180"/>
    </row>
    <row r="165" spans="1:4" ht="12.75">
      <c r="A165" s="179"/>
      <c r="B165" s="179"/>
      <c r="C165" s="180"/>
      <c r="D165" s="180"/>
    </row>
    <row r="166" spans="1:4" ht="12.75">
      <c r="A166" s="179"/>
      <c r="B166" s="179"/>
      <c r="C166" s="180"/>
      <c r="D166" s="180"/>
    </row>
    <row r="167" spans="1:4" ht="12.75">
      <c r="A167" s="179"/>
      <c r="B167" s="179"/>
      <c r="C167" s="180"/>
      <c r="D167" s="180"/>
    </row>
    <row r="168" spans="1:4" ht="12.75">
      <c r="A168" s="179"/>
      <c r="B168" s="179"/>
      <c r="C168" s="180"/>
      <c r="D168" s="180"/>
    </row>
  </sheetData>
  <sheetProtection/>
  <mergeCells count="8">
    <mergeCell ref="H3:H4"/>
    <mergeCell ref="I3:I4"/>
    <mergeCell ref="A6:D6"/>
    <mergeCell ref="A29:D29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2" ht="18.75" thickBot="1">
      <c r="A2" s="112" t="s">
        <v>657</v>
      </c>
    </row>
    <row r="3" spans="1:9" ht="13.5" customHeight="1" thickBo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3.5" thickBot="1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0" t="s">
        <v>160</v>
      </c>
      <c r="B5" s="120" t="s">
        <v>161</v>
      </c>
      <c r="C5" s="160">
        <v>52.903</v>
      </c>
      <c r="D5" s="360">
        <v>68.25</v>
      </c>
      <c r="E5" s="128">
        <f>ABS(D5-C5)</f>
        <v>15.347000000000001</v>
      </c>
      <c r="F5" s="345">
        <v>6.074</v>
      </c>
      <c r="G5" s="165">
        <f>E5-F5</f>
        <v>9.273000000000001</v>
      </c>
      <c r="H5" s="346">
        <v>57500</v>
      </c>
      <c r="I5" s="361"/>
    </row>
    <row r="6" spans="1:9" ht="12.75">
      <c r="A6" s="362" t="s">
        <v>162</v>
      </c>
      <c r="B6" s="362" t="s">
        <v>163</v>
      </c>
      <c r="C6" s="256">
        <v>5.068</v>
      </c>
      <c r="D6" s="363">
        <v>11.479</v>
      </c>
      <c r="E6" s="136">
        <f>ABS(D6-C6)</f>
        <v>6.411</v>
      </c>
      <c r="F6" s="276">
        <v>4.977</v>
      </c>
      <c r="G6" s="264">
        <f>E6-F6</f>
        <v>1.4339999999999993</v>
      </c>
      <c r="H6" s="346">
        <v>10240</v>
      </c>
      <c r="I6" s="302"/>
    </row>
    <row r="7" spans="1:9" ht="12.75">
      <c r="A7" s="134" t="s">
        <v>164</v>
      </c>
      <c r="B7" s="134" t="s">
        <v>165</v>
      </c>
      <c r="C7" s="244">
        <v>0</v>
      </c>
      <c r="D7" s="363">
        <v>9.797</v>
      </c>
      <c r="E7" s="136">
        <f>ABS(D7-C7)</f>
        <v>9.797</v>
      </c>
      <c r="F7" s="276">
        <v>5.517</v>
      </c>
      <c r="G7" s="264">
        <f>E7-F7</f>
        <v>4.28</v>
      </c>
      <c r="H7" s="166">
        <v>25600</v>
      </c>
      <c r="I7" s="134"/>
    </row>
    <row r="8" spans="1:9" ht="12.75">
      <c r="A8" s="134" t="s">
        <v>89</v>
      </c>
      <c r="B8" s="134" t="s">
        <v>166</v>
      </c>
      <c r="C8" s="244">
        <v>33.582</v>
      </c>
      <c r="D8" s="363">
        <v>58.253</v>
      </c>
      <c r="E8" s="136">
        <f>ABS(D8-C8)</f>
        <v>24.671</v>
      </c>
      <c r="F8" s="276">
        <v>6.542</v>
      </c>
      <c r="G8" s="264">
        <f>E8-F8</f>
        <v>18.128999999999998</v>
      </c>
      <c r="H8" s="166">
        <v>106100</v>
      </c>
      <c r="I8" s="134"/>
    </row>
    <row r="9" spans="1:9" ht="12.75">
      <c r="A9" s="352" t="s">
        <v>167</v>
      </c>
      <c r="B9" s="352" t="s">
        <v>168</v>
      </c>
      <c r="C9" s="246">
        <v>16.117</v>
      </c>
      <c r="D9" s="364">
        <v>29.171</v>
      </c>
      <c r="E9" s="136">
        <f>ABS(D9-C9)</f>
        <v>13.053999999999998</v>
      </c>
      <c r="F9" s="276"/>
      <c r="G9" s="264">
        <f>E9-F9</f>
        <v>13.053999999999998</v>
      </c>
      <c r="H9" s="346">
        <v>59540</v>
      </c>
      <c r="I9" s="151"/>
    </row>
    <row r="10" spans="1:9" ht="12.75">
      <c r="A10" s="607" t="s">
        <v>685</v>
      </c>
      <c r="B10" s="607"/>
      <c r="C10" s="607"/>
      <c r="D10" s="607"/>
      <c r="E10" s="234">
        <f>SUM(E5:E9)</f>
        <v>69.28</v>
      </c>
      <c r="F10" s="337">
        <f>SUM(F5:F9)</f>
        <v>23.11</v>
      </c>
      <c r="G10" s="174">
        <f>SUM(G5:G9)</f>
        <v>46.17</v>
      </c>
      <c r="H10" s="288">
        <f>SUM(H5:H9)</f>
        <v>258980</v>
      </c>
      <c r="I10" s="155"/>
    </row>
    <row r="11" spans="1:9" ht="12.75">
      <c r="A11" s="365" t="s">
        <v>169</v>
      </c>
      <c r="B11" s="127" t="s">
        <v>170</v>
      </c>
      <c r="C11" s="242">
        <v>0</v>
      </c>
      <c r="D11" s="366">
        <v>8.653</v>
      </c>
      <c r="E11" s="122">
        <f aca="true" t="shared" si="0" ref="E11:E39">ABS(D11-C11)</f>
        <v>8.653</v>
      </c>
      <c r="F11" s="273">
        <v>2.932</v>
      </c>
      <c r="G11" s="264">
        <f aca="true" t="shared" si="1" ref="G11:G39">E11-F11</f>
        <v>5.721</v>
      </c>
      <c r="H11" s="346">
        <v>27000</v>
      </c>
      <c r="I11" s="120"/>
    </row>
    <row r="12" spans="1:9" ht="12.75">
      <c r="A12" s="249" t="s">
        <v>171</v>
      </c>
      <c r="B12" s="249" t="s">
        <v>172</v>
      </c>
      <c r="C12" s="160">
        <v>0</v>
      </c>
      <c r="D12" s="363">
        <v>0.465</v>
      </c>
      <c r="E12" s="136">
        <f t="shared" si="0"/>
        <v>0.465</v>
      </c>
      <c r="F12" s="276">
        <v>0.207</v>
      </c>
      <c r="G12" s="264">
        <f t="shared" si="1"/>
        <v>0.258</v>
      </c>
      <c r="H12" s="346">
        <v>1000</v>
      </c>
      <c r="I12" s="134"/>
    </row>
    <row r="13" spans="1:9" ht="12.75">
      <c r="A13" s="156" t="s">
        <v>173</v>
      </c>
      <c r="B13" s="134" t="s">
        <v>174</v>
      </c>
      <c r="C13" s="244">
        <v>0</v>
      </c>
      <c r="D13" s="363">
        <v>2.254</v>
      </c>
      <c r="E13" s="136">
        <f t="shared" si="0"/>
        <v>2.254</v>
      </c>
      <c r="F13" s="276">
        <v>2.254</v>
      </c>
      <c r="G13" s="264">
        <f t="shared" si="1"/>
        <v>0</v>
      </c>
      <c r="H13" s="346">
        <v>0</v>
      </c>
      <c r="I13" s="134"/>
    </row>
    <row r="14" spans="1:9" ht="12.75">
      <c r="A14" s="156" t="s">
        <v>175</v>
      </c>
      <c r="B14" s="134" t="s">
        <v>176</v>
      </c>
      <c r="C14" s="244">
        <v>0</v>
      </c>
      <c r="D14" s="363">
        <v>2.896</v>
      </c>
      <c r="E14" s="136">
        <f t="shared" si="0"/>
        <v>2.896</v>
      </c>
      <c r="F14" s="276">
        <v>0.799</v>
      </c>
      <c r="G14" s="264">
        <f t="shared" si="1"/>
        <v>2.097</v>
      </c>
      <c r="H14" s="346">
        <v>8500</v>
      </c>
      <c r="I14" s="134"/>
    </row>
    <row r="15" spans="1:9" ht="12.75">
      <c r="A15" s="156" t="s">
        <v>177</v>
      </c>
      <c r="B15" s="134" t="s">
        <v>178</v>
      </c>
      <c r="C15" s="244">
        <v>0</v>
      </c>
      <c r="D15" s="363">
        <v>12.999</v>
      </c>
      <c r="E15" s="136">
        <f t="shared" si="0"/>
        <v>12.999</v>
      </c>
      <c r="F15" s="276">
        <v>7.923</v>
      </c>
      <c r="G15" s="264">
        <f t="shared" si="1"/>
        <v>5.0760000000000005</v>
      </c>
      <c r="H15" s="346">
        <v>31600</v>
      </c>
      <c r="I15" s="134"/>
    </row>
    <row r="16" spans="1:9" ht="12.75">
      <c r="A16" s="156" t="s">
        <v>179</v>
      </c>
      <c r="B16" s="134" t="s">
        <v>180</v>
      </c>
      <c r="C16" s="244">
        <v>0</v>
      </c>
      <c r="D16" s="363">
        <v>7.864</v>
      </c>
      <c r="E16" s="136">
        <f t="shared" si="0"/>
        <v>7.864</v>
      </c>
      <c r="F16" s="276">
        <v>5.598</v>
      </c>
      <c r="G16" s="264">
        <f t="shared" si="1"/>
        <v>2.266</v>
      </c>
      <c r="H16" s="346">
        <v>12050</v>
      </c>
      <c r="I16" s="134"/>
    </row>
    <row r="17" spans="1:9" ht="12.75">
      <c r="A17" s="156" t="s">
        <v>181</v>
      </c>
      <c r="B17" s="134" t="s">
        <v>182</v>
      </c>
      <c r="C17" s="244">
        <v>0</v>
      </c>
      <c r="D17" s="363">
        <v>10.006</v>
      </c>
      <c r="E17" s="136">
        <f t="shared" si="0"/>
        <v>10.006</v>
      </c>
      <c r="F17" s="276">
        <v>6.648</v>
      </c>
      <c r="G17" s="264">
        <f t="shared" si="1"/>
        <v>3.3580000000000005</v>
      </c>
      <c r="H17" s="346">
        <v>20100</v>
      </c>
      <c r="I17" s="134"/>
    </row>
    <row r="18" spans="1:9" ht="12.75">
      <c r="A18" s="249" t="s">
        <v>183</v>
      </c>
      <c r="B18" s="120" t="s">
        <v>184</v>
      </c>
      <c r="C18" s="160">
        <v>0</v>
      </c>
      <c r="D18" s="363">
        <v>4.9</v>
      </c>
      <c r="E18" s="136">
        <f t="shared" si="0"/>
        <v>4.9</v>
      </c>
      <c r="F18" s="276">
        <v>4.9</v>
      </c>
      <c r="G18" s="264">
        <f t="shared" si="1"/>
        <v>0</v>
      </c>
      <c r="H18" s="346">
        <v>4350</v>
      </c>
      <c r="I18" s="134"/>
    </row>
    <row r="19" spans="1:9" ht="12.75">
      <c r="A19" s="156" t="s">
        <v>185</v>
      </c>
      <c r="B19" s="134" t="s">
        <v>186</v>
      </c>
      <c r="C19" s="244">
        <v>3.956</v>
      </c>
      <c r="D19" s="363">
        <v>7.942</v>
      </c>
      <c r="E19" s="136">
        <f t="shared" si="0"/>
        <v>3.986</v>
      </c>
      <c r="F19" s="276">
        <v>0.29</v>
      </c>
      <c r="G19" s="264">
        <f t="shared" si="1"/>
        <v>3.696</v>
      </c>
      <c r="H19" s="346">
        <v>15500</v>
      </c>
      <c r="I19" s="134"/>
    </row>
    <row r="20" spans="1:9" ht="12.75">
      <c r="A20" s="156" t="s">
        <v>187</v>
      </c>
      <c r="B20" s="134" t="s">
        <v>188</v>
      </c>
      <c r="C20" s="244">
        <v>0</v>
      </c>
      <c r="D20" s="363">
        <v>2.575</v>
      </c>
      <c r="E20" s="136">
        <f t="shared" si="0"/>
        <v>2.575</v>
      </c>
      <c r="F20" s="276">
        <v>1.594</v>
      </c>
      <c r="G20" s="264">
        <f t="shared" si="1"/>
        <v>0.9810000000000001</v>
      </c>
      <c r="H20" s="346">
        <v>3220</v>
      </c>
      <c r="I20" s="134"/>
    </row>
    <row r="21" spans="1:9" ht="12.75">
      <c r="A21" s="156" t="s">
        <v>189</v>
      </c>
      <c r="B21" s="134" t="s">
        <v>190</v>
      </c>
      <c r="C21" s="244">
        <v>0</v>
      </c>
      <c r="D21" s="363">
        <v>1.4</v>
      </c>
      <c r="E21" s="136">
        <f t="shared" si="0"/>
        <v>1.4</v>
      </c>
      <c r="F21" s="276">
        <v>0.19</v>
      </c>
      <c r="G21" s="264">
        <f t="shared" si="1"/>
        <v>1.21</v>
      </c>
      <c r="H21" s="346">
        <v>2250</v>
      </c>
      <c r="I21" s="134"/>
    </row>
    <row r="22" spans="1:9" ht="12.75">
      <c r="A22" s="156" t="s">
        <v>191</v>
      </c>
      <c r="B22" s="156" t="s">
        <v>192</v>
      </c>
      <c r="C22" s="244">
        <v>0</v>
      </c>
      <c r="D22" s="363">
        <v>8.293</v>
      </c>
      <c r="E22" s="136">
        <f t="shared" si="0"/>
        <v>8.293</v>
      </c>
      <c r="F22" s="276">
        <v>4.198</v>
      </c>
      <c r="G22" s="264">
        <f t="shared" si="1"/>
        <v>4.094999999999999</v>
      </c>
      <c r="H22" s="346">
        <v>20440</v>
      </c>
      <c r="I22" s="134"/>
    </row>
    <row r="23" spans="1:9" ht="12.75">
      <c r="A23" s="156" t="s">
        <v>193</v>
      </c>
      <c r="B23" s="134" t="s">
        <v>194</v>
      </c>
      <c r="C23" s="244">
        <v>0</v>
      </c>
      <c r="D23" s="363">
        <v>3.579</v>
      </c>
      <c r="E23" s="136">
        <f t="shared" si="0"/>
        <v>3.579</v>
      </c>
      <c r="F23" s="276">
        <v>2.564</v>
      </c>
      <c r="G23" s="264">
        <f t="shared" si="1"/>
        <v>1.0150000000000001</v>
      </c>
      <c r="H23" s="346">
        <v>7000</v>
      </c>
      <c r="I23" s="134"/>
    </row>
    <row r="24" spans="1:9" ht="12.75">
      <c r="A24" s="156" t="s">
        <v>195</v>
      </c>
      <c r="B24" s="134" t="s">
        <v>196</v>
      </c>
      <c r="C24" s="244">
        <v>0</v>
      </c>
      <c r="D24" s="363">
        <v>9.255</v>
      </c>
      <c r="E24" s="136">
        <f t="shared" si="0"/>
        <v>9.255</v>
      </c>
      <c r="F24" s="276">
        <v>2.113</v>
      </c>
      <c r="G24" s="264">
        <f t="shared" si="1"/>
        <v>7.142000000000001</v>
      </c>
      <c r="H24" s="346">
        <v>40600</v>
      </c>
      <c r="I24" s="134"/>
    </row>
    <row r="25" spans="1:9" ht="12.75">
      <c r="A25" s="156" t="s">
        <v>197</v>
      </c>
      <c r="B25" s="134" t="s">
        <v>198</v>
      </c>
      <c r="C25" s="244">
        <v>0</v>
      </c>
      <c r="D25" s="363">
        <v>1.906</v>
      </c>
      <c r="E25" s="136">
        <f t="shared" si="0"/>
        <v>1.906</v>
      </c>
      <c r="F25" s="276">
        <v>0.758</v>
      </c>
      <c r="G25" s="264">
        <f t="shared" si="1"/>
        <v>1.148</v>
      </c>
      <c r="H25" s="346">
        <v>7200</v>
      </c>
      <c r="I25" s="134"/>
    </row>
    <row r="26" spans="1:9" ht="12.75">
      <c r="A26" s="156" t="s">
        <v>199</v>
      </c>
      <c r="B26" s="134" t="s">
        <v>200</v>
      </c>
      <c r="C26" s="244">
        <v>0</v>
      </c>
      <c r="D26" s="363">
        <v>0.11</v>
      </c>
      <c r="E26" s="136">
        <f t="shared" si="0"/>
        <v>0.11</v>
      </c>
      <c r="F26" s="276">
        <v>0</v>
      </c>
      <c r="G26" s="264">
        <f t="shared" si="1"/>
        <v>0.11</v>
      </c>
      <c r="H26" s="346">
        <v>210</v>
      </c>
      <c r="I26" s="134"/>
    </row>
    <row r="27" spans="1:9" ht="12.75">
      <c r="A27" s="156" t="s">
        <v>201</v>
      </c>
      <c r="B27" s="134" t="s">
        <v>202</v>
      </c>
      <c r="C27" s="244">
        <v>0</v>
      </c>
      <c r="D27" s="363">
        <v>0.705</v>
      </c>
      <c r="E27" s="136">
        <f t="shared" si="0"/>
        <v>0.705</v>
      </c>
      <c r="F27" s="276">
        <v>0.635</v>
      </c>
      <c r="G27" s="264">
        <f t="shared" si="1"/>
        <v>0.06999999999999995</v>
      </c>
      <c r="H27" s="346">
        <v>0</v>
      </c>
      <c r="I27" s="134"/>
    </row>
    <row r="28" spans="1:9" ht="12.75">
      <c r="A28" s="156" t="s">
        <v>203</v>
      </c>
      <c r="B28" s="134" t="s">
        <v>202</v>
      </c>
      <c r="C28" s="244">
        <v>0</v>
      </c>
      <c r="D28" s="363">
        <v>2.733</v>
      </c>
      <c r="E28" s="136">
        <f t="shared" si="0"/>
        <v>2.733</v>
      </c>
      <c r="F28" s="276">
        <v>2.504</v>
      </c>
      <c r="G28" s="264">
        <f t="shared" si="1"/>
        <v>0.2290000000000001</v>
      </c>
      <c r="H28" s="346">
        <v>0</v>
      </c>
      <c r="I28" s="134"/>
    </row>
    <row r="29" spans="1:9" ht="12.75">
      <c r="A29" s="156" t="s">
        <v>204</v>
      </c>
      <c r="B29" s="156" t="s">
        <v>205</v>
      </c>
      <c r="C29" s="244">
        <v>7.369</v>
      </c>
      <c r="D29" s="363">
        <v>10.21</v>
      </c>
      <c r="E29" s="136">
        <f t="shared" si="0"/>
        <v>2.841000000000001</v>
      </c>
      <c r="F29" s="276">
        <v>0.959</v>
      </c>
      <c r="G29" s="264">
        <f t="shared" si="1"/>
        <v>1.882000000000001</v>
      </c>
      <c r="H29" s="346">
        <v>6000</v>
      </c>
      <c r="I29" s="134"/>
    </row>
    <row r="30" spans="1:9" ht="12.75">
      <c r="A30" s="156" t="s">
        <v>206</v>
      </c>
      <c r="B30" s="134" t="s">
        <v>207</v>
      </c>
      <c r="C30" s="244">
        <v>8.219</v>
      </c>
      <c r="D30" s="363">
        <v>15.738</v>
      </c>
      <c r="E30" s="136">
        <f t="shared" si="0"/>
        <v>7.519</v>
      </c>
      <c r="F30" s="276">
        <v>4.743</v>
      </c>
      <c r="G30" s="264">
        <f t="shared" si="1"/>
        <v>2.776</v>
      </c>
      <c r="H30" s="346">
        <v>18800</v>
      </c>
      <c r="I30" s="134"/>
    </row>
    <row r="31" spans="1:9" ht="12.75">
      <c r="A31" s="156" t="s">
        <v>208</v>
      </c>
      <c r="B31" s="134" t="s">
        <v>209</v>
      </c>
      <c r="C31" s="244">
        <v>0</v>
      </c>
      <c r="D31" s="363">
        <v>4.492</v>
      </c>
      <c r="E31" s="136">
        <f t="shared" si="0"/>
        <v>4.492</v>
      </c>
      <c r="F31" s="276">
        <v>1.424</v>
      </c>
      <c r="G31" s="264">
        <f t="shared" si="1"/>
        <v>3.068</v>
      </c>
      <c r="H31" s="346">
        <v>21000</v>
      </c>
      <c r="I31" s="134"/>
    </row>
    <row r="32" spans="1:9" ht="12.75">
      <c r="A32" s="156" t="s">
        <v>210</v>
      </c>
      <c r="B32" s="134" t="s">
        <v>211</v>
      </c>
      <c r="C32" s="244">
        <v>0</v>
      </c>
      <c r="D32" s="363">
        <v>4.65</v>
      </c>
      <c r="E32" s="136">
        <f t="shared" si="0"/>
        <v>4.65</v>
      </c>
      <c r="F32" s="276">
        <v>0.859</v>
      </c>
      <c r="G32" s="264">
        <f t="shared" si="1"/>
        <v>3.7910000000000004</v>
      </c>
      <c r="H32" s="346">
        <v>19800</v>
      </c>
      <c r="I32" s="134"/>
    </row>
    <row r="33" spans="1:9" ht="12.75">
      <c r="A33" s="156" t="s">
        <v>212</v>
      </c>
      <c r="B33" s="134" t="s">
        <v>213</v>
      </c>
      <c r="C33" s="244">
        <v>3.625</v>
      </c>
      <c r="D33" s="363">
        <v>7.002</v>
      </c>
      <c r="E33" s="136">
        <f t="shared" si="0"/>
        <v>3.377</v>
      </c>
      <c r="F33" s="276">
        <v>0.725</v>
      </c>
      <c r="G33" s="264">
        <f t="shared" si="1"/>
        <v>2.6519999999999997</v>
      </c>
      <c r="H33" s="346">
        <v>13500</v>
      </c>
      <c r="I33" s="134"/>
    </row>
    <row r="34" spans="1:9" ht="12.75">
      <c r="A34" s="156" t="s">
        <v>214</v>
      </c>
      <c r="B34" s="134" t="s">
        <v>215</v>
      </c>
      <c r="C34" s="244">
        <v>0</v>
      </c>
      <c r="D34" s="363">
        <v>4.193</v>
      </c>
      <c r="E34" s="136">
        <f t="shared" si="0"/>
        <v>4.193</v>
      </c>
      <c r="F34" s="276">
        <v>0.468</v>
      </c>
      <c r="G34" s="264">
        <f t="shared" si="1"/>
        <v>3.7249999999999996</v>
      </c>
      <c r="H34" s="346">
        <v>24000</v>
      </c>
      <c r="I34" s="134"/>
    </row>
    <row r="35" spans="1:9" ht="12.75">
      <c r="A35" s="156" t="s">
        <v>216</v>
      </c>
      <c r="B35" s="156" t="s">
        <v>217</v>
      </c>
      <c r="C35" s="244">
        <v>0</v>
      </c>
      <c r="D35" s="363">
        <v>8.239</v>
      </c>
      <c r="E35" s="136">
        <f t="shared" si="0"/>
        <v>8.239</v>
      </c>
      <c r="F35" s="276">
        <v>6.254</v>
      </c>
      <c r="G35" s="264">
        <f t="shared" si="1"/>
        <v>1.9850000000000012</v>
      </c>
      <c r="H35" s="346">
        <v>12400</v>
      </c>
      <c r="I35" s="134"/>
    </row>
    <row r="36" spans="1:9" ht="12.75">
      <c r="A36" s="156" t="s">
        <v>218</v>
      </c>
      <c r="B36" s="134" t="s">
        <v>219</v>
      </c>
      <c r="C36" s="244">
        <v>0</v>
      </c>
      <c r="D36" s="363">
        <v>4.063</v>
      </c>
      <c r="E36" s="136">
        <f t="shared" si="0"/>
        <v>4.063</v>
      </c>
      <c r="F36" s="276">
        <v>1.111</v>
      </c>
      <c r="G36" s="264">
        <f t="shared" si="1"/>
        <v>2.952</v>
      </c>
      <c r="H36" s="346">
        <v>18000</v>
      </c>
      <c r="I36" s="134"/>
    </row>
    <row r="37" spans="1:9" ht="12.75">
      <c r="A37" s="156" t="s">
        <v>220</v>
      </c>
      <c r="B37" s="134" t="s">
        <v>221</v>
      </c>
      <c r="C37" s="244">
        <v>0</v>
      </c>
      <c r="D37" s="363">
        <v>3.43</v>
      </c>
      <c r="E37" s="136">
        <f t="shared" si="0"/>
        <v>3.43</v>
      </c>
      <c r="F37" s="276">
        <v>1.441</v>
      </c>
      <c r="G37" s="264">
        <f t="shared" si="1"/>
        <v>1.989</v>
      </c>
      <c r="H37" s="346">
        <v>8650</v>
      </c>
      <c r="I37" s="134"/>
    </row>
    <row r="38" spans="1:9" ht="12.75">
      <c r="A38" s="156" t="s">
        <v>222</v>
      </c>
      <c r="B38" s="156" t="s">
        <v>223</v>
      </c>
      <c r="C38" s="244">
        <v>0</v>
      </c>
      <c r="D38" s="363">
        <v>1.895</v>
      </c>
      <c r="E38" s="136">
        <f t="shared" si="0"/>
        <v>1.895</v>
      </c>
      <c r="F38" s="276">
        <v>1.669</v>
      </c>
      <c r="G38" s="264">
        <f t="shared" si="1"/>
        <v>0.22599999999999998</v>
      </c>
      <c r="H38" s="346">
        <v>0</v>
      </c>
      <c r="I38" s="134"/>
    </row>
    <row r="39" spans="1:9" ht="12.75">
      <c r="A39" s="352" t="s">
        <v>224</v>
      </c>
      <c r="B39" s="352" t="s">
        <v>225</v>
      </c>
      <c r="C39" s="246">
        <v>0</v>
      </c>
      <c r="D39" s="364">
        <v>2.603</v>
      </c>
      <c r="E39" s="136">
        <f t="shared" si="0"/>
        <v>2.603</v>
      </c>
      <c r="F39" s="276">
        <v>1.083</v>
      </c>
      <c r="G39" s="264">
        <f t="shared" si="1"/>
        <v>1.5200000000000002</v>
      </c>
      <c r="H39" s="346">
        <v>5400</v>
      </c>
      <c r="I39" s="151"/>
    </row>
    <row r="40" spans="1:9" ht="12.75">
      <c r="A40" s="607" t="s">
        <v>828</v>
      </c>
      <c r="B40" s="607"/>
      <c r="C40" s="607"/>
      <c r="D40" s="607"/>
      <c r="E40" s="234">
        <f>SUM(E11:E39)</f>
        <v>131.88100000000003</v>
      </c>
      <c r="F40" s="337">
        <f>SUM(F11:F39)</f>
        <v>66.843</v>
      </c>
      <c r="G40" s="174">
        <f>SUM(G11:G39)</f>
        <v>65.038</v>
      </c>
      <c r="H40" s="288">
        <f>SUM(H11:H39)</f>
        <v>348570</v>
      </c>
      <c r="I40" s="155"/>
    </row>
    <row r="41" spans="1:8" ht="12.75">
      <c r="A41" s="102"/>
      <c r="B41" s="102"/>
      <c r="C41" s="99"/>
      <c r="D41" s="99"/>
      <c r="E41" s="99"/>
      <c r="F41" s="99"/>
      <c r="G41" s="99"/>
      <c r="H41" s="111"/>
    </row>
    <row r="42" spans="1:8" ht="12.75" customHeight="1">
      <c r="A42" s="178" t="s">
        <v>829</v>
      </c>
      <c r="B42" s="179"/>
      <c r="C42" s="99"/>
      <c r="D42" s="99"/>
      <c r="E42" s="176">
        <f>SUM(E10+E40)</f>
        <v>201.16100000000003</v>
      </c>
      <c r="F42" s="176">
        <f>SUM(F10+F40)</f>
        <v>89.953</v>
      </c>
      <c r="G42" s="176">
        <f>SUM(G10+G40)</f>
        <v>111.208</v>
      </c>
      <c r="H42" s="177">
        <f>SUM(H10:H39)</f>
        <v>607550</v>
      </c>
    </row>
    <row r="43" spans="1:7" ht="12.75" customHeight="1">
      <c r="A43" s="102"/>
      <c r="B43" s="102"/>
      <c r="C43" s="99"/>
      <c r="D43" s="99"/>
      <c r="E43" s="99"/>
      <c r="F43" s="99"/>
      <c r="G43" s="99"/>
    </row>
    <row r="44" spans="1:8" ht="12.75" customHeight="1">
      <c r="A44" s="183" t="s">
        <v>830</v>
      </c>
      <c r="B44" s="184"/>
      <c r="C44" s="99"/>
      <c r="D44" s="99"/>
      <c r="E44" s="99"/>
      <c r="F44" s="99"/>
      <c r="G44" s="99"/>
      <c r="H44" s="367">
        <v>0</v>
      </c>
    </row>
    <row r="45" spans="1:7" ht="12.75" customHeight="1">
      <c r="A45" s="178"/>
      <c r="B45" s="179"/>
      <c r="C45" s="99"/>
      <c r="D45" s="99"/>
      <c r="E45" s="99"/>
      <c r="F45" s="99"/>
      <c r="G45" s="99"/>
    </row>
    <row r="46" spans="1:7" ht="12.75" customHeight="1">
      <c r="A46" s="186" t="s">
        <v>663</v>
      </c>
      <c r="B46" s="179"/>
      <c r="G46" s="320" t="s">
        <v>1394</v>
      </c>
    </row>
    <row r="47" ht="12.75" customHeight="1">
      <c r="G47" s="320"/>
    </row>
    <row r="48" ht="12.75" customHeight="1"/>
    <row r="49" ht="12.75" customHeight="1"/>
  </sheetData>
  <sheetProtection/>
  <mergeCells count="8">
    <mergeCell ref="H3:H4"/>
    <mergeCell ref="I3:I4"/>
    <mergeCell ref="A10:D10"/>
    <mergeCell ref="A40:D40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3" width="8.7109375" style="0" customWidth="1"/>
    <col min="4" max="10" width="8.7109375" style="27" customWidth="1"/>
    <col min="11" max="11" width="13.00390625" style="27" customWidth="1"/>
    <col min="12" max="13" width="13.00390625" style="28" customWidth="1"/>
    <col min="14" max="14" width="7.421875" style="0" customWidth="1"/>
    <col min="15" max="17" width="14.00390625" style="0" customWidth="1"/>
  </cols>
  <sheetData>
    <row r="1" ht="12" customHeight="1"/>
    <row r="2" spans="1:3" ht="21" customHeight="1">
      <c r="A2" s="4" t="s">
        <v>643</v>
      </c>
      <c r="B2" s="4"/>
      <c r="C2" s="4"/>
    </row>
    <row r="3" spans="1:14" ht="40.5" customHeight="1">
      <c r="A3" s="29" t="s">
        <v>644</v>
      </c>
      <c r="B3" s="30" t="s">
        <v>645</v>
      </c>
      <c r="C3" s="31" t="s">
        <v>646</v>
      </c>
      <c r="D3" s="32" t="s">
        <v>647</v>
      </c>
      <c r="E3" s="33" t="s">
        <v>648</v>
      </c>
      <c r="F3" s="31" t="s">
        <v>649</v>
      </c>
      <c r="G3" s="34" t="s">
        <v>650</v>
      </c>
      <c r="H3" s="33" t="s">
        <v>651</v>
      </c>
      <c r="I3" s="31" t="s">
        <v>652</v>
      </c>
      <c r="J3" s="35" t="s">
        <v>653</v>
      </c>
      <c r="K3" s="36" t="s">
        <v>654</v>
      </c>
      <c r="L3" s="37" t="s">
        <v>655</v>
      </c>
      <c r="M3" s="38" t="s">
        <v>656</v>
      </c>
      <c r="N3" s="39"/>
    </row>
    <row r="4" spans="1:14" ht="21.75" customHeight="1">
      <c r="A4" s="40" t="s">
        <v>622</v>
      </c>
      <c r="B4" s="41">
        <f>SUM('41'!F10)</f>
        <v>14.395999999999999</v>
      </c>
      <c r="C4" s="42">
        <f>SUM('41'!G10)</f>
        <v>26.566000000000006</v>
      </c>
      <c r="D4" s="43">
        <f>SUM(B4:C4)</f>
        <v>40.962</v>
      </c>
      <c r="E4" s="44">
        <f>SUM('41'!F82)</f>
        <v>56.068</v>
      </c>
      <c r="F4" s="45">
        <f>SUM('41'!G82)</f>
        <v>129.89099999999993</v>
      </c>
      <c r="G4" s="43">
        <f>SUM(E4:F4)</f>
        <v>185.95899999999995</v>
      </c>
      <c r="H4" s="46">
        <f>SUM(B4+E4)</f>
        <v>70.464</v>
      </c>
      <c r="I4" s="47">
        <f>SUM(C4+F4)</f>
        <v>156.45699999999994</v>
      </c>
      <c r="J4" s="48">
        <f>SUM(G4+D4)</f>
        <v>226.92099999999994</v>
      </c>
      <c r="K4" s="49">
        <f>'41'!H10</f>
        <v>254928</v>
      </c>
      <c r="L4" s="50">
        <f>'41'!H82</f>
        <v>1066231</v>
      </c>
      <c r="M4" s="51">
        <f aca="true" t="shared" si="0" ref="M4:M18">SUM(K4:L4)</f>
        <v>1321159</v>
      </c>
      <c r="N4" s="52"/>
    </row>
    <row r="5" spans="1:14" ht="21.75" customHeight="1">
      <c r="A5" s="53" t="s">
        <v>623</v>
      </c>
      <c r="B5" s="54">
        <f>SUM('42'!F12)</f>
        <v>25.864</v>
      </c>
      <c r="C5" s="55">
        <f>SUM('42'!G12)</f>
        <v>54.13499999999999</v>
      </c>
      <c r="D5" s="56">
        <f aca="true" t="shared" si="1" ref="D5:D18">SUM(B5:C5)</f>
        <v>79.999</v>
      </c>
      <c r="E5" s="57">
        <f>SUM('42'!F66)</f>
        <v>42.95</v>
      </c>
      <c r="F5" s="58">
        <f>SUM('42'!G66)</f>
        <v>119.988</v>
      </c>
      <c r="G5" s="56">
        <f>SUM(E5:F5)</f>
        <v>162.938</v>
      </c>
      <c r="H5" s="44">
        <f aca="true" t="shared" si="2" ref="H5:H18">SUM(B5+E5)</f>
        <v>68.81400000000001</v>
      </c>
      <c r="I5" s="45">
        <f aca="true" t="shared" si="3" ref="I5:I19">SUM(C5+F5)</f>
        <v>174.123</v>
      </c>
      <c r="J5" s="59">
        <f aca="true" t="shared" si="4" ref="J5:J18">SUM(G5+D5)</f>
        <v>242.93699999999998</v>
      </c>
      <c r="K5" s="60">
        <f>'42'!H12</f>
        <v>461900</v>
      </c>
      <c r="L5" s="61">
        <f>'42'!H66</f>
        <v>841300</v>
      </c>
      <c r="M5" s="62">
        <f t="shared" si="0"/>
        <v>1303200</v>
      </c>
      <c r="N5" s="52"/>
    </row>
    <row r="6" spans="1:14" ht="21.75" customHeight="1">
      <c r="A6" s="53" t="s">
        <v>624</v>
      </c>
      <c r="B6" s="54">
        <f>SUM('43'!F10)</f>
        <v>23.337</v>
      </c>
      <c r="C6" s="55">
        <f>SUM('43'!G10)</f>
        <v>37.882999999999996</v>
      </c>
      <c r="D6" s="56">
        <f t="shared" si="1"/>
        <v>61.22</v>
      </c>
      <c r="E6" s="57">
        <f>SUM('43'!F67)</f>
        <v>55.397000000000006</v>
      </c>
      <c r="F6" s="58">
        <f>SUM('43'!G67)</f>
        <v>126.01900000000002</v>
      </c>
      <c r="G6" s="56">
        <f aca="true" t="shared" si="5" ref="G6:G18">SUM(E6:F6)</f>
        <v>181.41600000000003</v>
      </c>
      <c r="H6" s="44">
        <f t="shared" si="2"/>
        <v>78.73400000000001</v>
      </c>
      <c r="I6" s="45">
        <f t="shared" si="3"/>
        <v>163.90200000000002</v>
      </c>
      <c r="J6" s="59">
        <f t="shared" si="4"/>
        <v>242.63600000000002</v>
      </c>
      <c r="K6" s="60">
        <f>'43'!H10</f>
        <v>233498</v>
      </c>
      <c r="L6" s="61">
        <f>'43'!H67</f>
        <v>710675</v>
      </c>
      <c r="M6" s="62">
        <f t="shared" si="0"/>
        <v>944173</v>
      </c>
      <c r="N6" s="52"/>
    </row>
    <row r="7" spans="1:14" ht="21.75" customHeight="1">
      <c r="A7" s="63" t="s">
        <v>625</v>
      </c>
      <c r="B7" s="64">
        <f>SUM('44'!F14)</f>
        <v>19.845999999999997</v>
      </c>
      <c r="C7" s="65">
        <f>SUM('44'!G14)</f>
        <v>58.34199999999999</v>
      </c>
      <c r="D7" s="56">
        <f t="shared" si="1"/>
        <v>78.18799999999999</v>
      </c>
      <c r="E7" s="57">
        <f>SUM('44'!F73)</f>
        <v>45.005</v>
      </c>
      <c r="F7" s="58">
        <f>SUM('44'!G73)</f>
        <v>117.643</v>
      </c>
      <c r="G7" s="56">
        <f t="shared" si="5"/>
        <v>162.648</v>
      </c>
      <c r="H7" s="44">
        <f t="shared" si="2"/>
        <v>64.851</v>
      </c>
      <c r="I7" s="45">
        <f t="shared" si="3"/>
        <v>175.98499999999999</v>
      </c>
      <c r="J7" s="59">
        <f t="shared" si="4"/>
        <v>240.83599999999998</v>
      </c>
      <c r="K7" s="66">
        <f>'44'!H14</f>
        <v>369990</v>
      </c>
      <c r="L7" s="67">
        <f>'44'!H73</f>
        <v>668740</v>
      </c>
      <c r="M7" s="68">
        <f t="shared" si="0"/>
        <v>1038730</v>
      </c>
      <c r="N7" s="52"/>
    </row>
    <row r="8" spans="1:14" ht="21.75" customHeight="1">
      <c r="A8" s="63" t="s">
        <v>626</v>
      </c>
      <c r="B8" s="64">
        <f>SUM('45-D'!F10)</f>
        <v>22.935000000000002</v>
      </c>
      <c r="C8" s="65">
        <f>SUM('45-D'!G10)</f>
        <v>26.520000000000003</v>
      </c>
      <c r="D8" s="56">
        <f t="shared" si="1"/>
        <v>49.455000000000005</v>
      </c>
      <c r="E8" s="57">
        <f>SUM('45-D'!F56)</f>
        <v>56.18500000000001</v>
      </c>
      <c r="F8" s="58">
        <f>SUM('45-D'!G56)</f>
        <v>100.33000000000001</v>
      </c>
      <c r="G8" s="56">
        <f t="shared" si="5"/>
        <v>156.51500000000001</v>
      </c>
      <c r="H8" s="44">
        <f t="shared" si="2"/>
        <v>79.12</v>
      </c>
      <c r="I8" s="45">
        <f t="shared" si="3"/>
        <v>126.85000000000002</v>
      </c>
      <c r="J8" s="59">
        <f t="shared" si="4"/>
        <v>205.97000000000003</v>
      </c>
      <c r="K8" s="60">
        <f>'45-D'!H10</f>
        <v>184447</v>
      </c>
      <c r="L8" s="61">
        <f>'45-D'!H56</f>
        <v>735075</v>
      </c>
      <c r="M8" s="62">
        <f t="shared" si="0"/>
        <v>919522</v>
      </c>
      <c r="N8" s="52"/>
    </row>
    <row r="9" spans="1:14" ht="21.75" customHeight="1">
      <c r="A9" s="53" t="s">
        <v>627</v>
      </c>
      <c r="B9" s="54">
        <f>SUM('46'!F12)</f>
        <v>11.851</v>
      </c>
      <c r="C9" s="55">
        <f>SUM('46'!G12)</f>
        <v>29.634999999999994</v>
      </c>
      <c r="D9" s="56">
        <f t="shared" si="1"/>
        <v>41.486</v>
      </c>
      <c r="E9" s="69">
        <f>SUM('46'!F71)</f>
        <v>54.87999999999998</v>
      </c>
      <c r="F9" s="55">
        <f>SUM('46'!G71)</f>
        <v>135.35199999999998</v>
      </c>
      <c r="G9" s="56">
        <f t="shared" si="5"/>
        <v>190.23199999999997</v>
      </c>
      <c r="H9" s="44">
        <f t="shared" si="2"/>
        <v>66.73099999999998</v>
      </c>
      <c r="I9" s="45">
        <f t="shared" si="3"/>
        <v>164.98699999999997</v>
      </c>
      <c r="J9" s="59">
        <f t="shared" si="4"/>
        <v>231.71799999999996</v>
      </c>
      <c r="K9" s="60">
        <f>'46'!H12</f>
        <v>210380.40000000002</v>
      </c>
      <c r="L9" s="61">
        <f>'46'!H71</f>
        <v>727833.4195565241</v>
      </c>
      <c r="M9" s="62">
        <f t="shared" si="0"/>
        <v>938213.8195565242</v>
      </c>
      <c r="N9" s="52"/>
    </row>
    <row r="10" spans="1:14" ht="21.75" customHeight="1">
      <c r="A10" s="63" t="s">
        <v>628</v>
      </c>
      <c r="B10" s="64">
        <f>SUM('47'!F9)</f>
        <v>17.487</v>
      </c>
      <c r="C10" s="65">
        <f>SUM('47'!G9)</f>
        <v>32.657000000000004</v>
      </c>
      <c r="D10" s="56">
        <f t="shared" si="1"/>
        <v>50.144000000000005</v>
      </c>
      <c r="E10" s="57">
        <f>SUM('47'!F63)</f>
        <v>53.01899999999999</v>
      </c>
      <c r="F10" s="58">
        <f>SUM('47'!G63)</f>
        <v>115.74499999999999</v>
      </c>
      <c r="G10" s="56">
        <f t="shared" si="5"/>
        <v>168.76399999999998</v>
      </c>
      <c r="H10" s="44">
        <f t="shared" si="2"/>
        <v>70.50599999999999</v>
      </c>
      <c r="I10" s="45">
        <f t="shared" si="3"/>
        <v>148.402</v>
      </c>
      <c r="J10" s="59">
        <f t="shared" si="4"/>
        <v>218.908</v>
      </c>
      <c r="K10" s="60">
        <f>'47'!H9</f>
        <v>214800</v>
      </c>
      <c r="L10" s="61">
        <f>'47'!H63</f>
        <v>839900</v>
      </c>
      <c r="M10" s="62">
        <f t="shared" si="0"/>
        <v>1054700</v>
      </c>
      <c r="N10" s="52"/>
    </row>
    <row r="11" spans="1:14" ht="21.75" customHeight="1">
      <c r="A11" s="63" t="s">
        <v>630</v>
      </c>
      <c r="B11" s="64">
        <f>SUM('81'!F11)</f>
        <v>29.462</v>
      </c>
      <c r="C11" s="65">
        <f>SUM('81'!G11)</f>
        <v>39.168000000000006</v>
      </c>
      <c r="D11" s="56">
        <f t="shared" si="1"/>
        <v>68.63000000000001</v>
      </c>
      <c r="E11" s="57">
        <f>SUM('81'!F47)</f>
        <v>37.129</v>
      </c>
      <c r="F11" s="58">
        <f>SUM('81'!G47)</f>
        <v>96.40799999999997</v>
      </c>
      <c r="G11" s="56">
        <f t="shared" si="5"/>
        <v>133.53699999999998</v>
      </c>
      <c r="H11" s="44">
        <f t="shared" si="2"/>
        <v>66.591</v>
      </c>
      <c r="I11" s="45">
        <f t="shared" si="3"/>
        <v>135.57599999999996</v>
      </c>
      <c r="J11" s="59">
        <f t="shared" si="4"/>
        <v>202.16699999999997</v>
      </c>
      <c r="K11" s="60">
        <f>SUM('81'!H11)</f>
        <v>278808</v>
      </c>
      <c r="L11" s="61">
        <f>SUM('81'!H47)</f>
        <v>554730</v>
      </c>
      <c r="M11" s="62">
        <f t="shared" si="0"/>
        <v>833538</v>
      </c>
      <c r="N11" s="52"/>
    </row>
    <row r="12" spans="1:14" ht="21.75" customHeight="1">
      <c r="A12" s="63" t="s">
        <v>657</v>
      </c>
      <c r="B12" s="64">
        <f>SUM('82'!F10)</f>
        <v>23.11</v>
      </c>
      <c r="C12" s="65">
        <f>SUM('82'!G10)</f>
        <v>46.17</v>
      </c>
      <c r="D12" s="56">
        <f t="shared" si="1"/>
        <v>69.28</v>
      </c>
      <c r="E12" s="57">
        <f>SUM('82'!F40)</f>
        <v>66.843</v>
      </c>
      <c r="F12" s="58">
        <f>SUM('82'!G40)</f>
        <v>65.038</v>
      </c>
      <c r="G12" s="56">
        <f t="shared" si="5"/>
        <v>131.881</v>
      </c>
      <c r="H12" s="44">
        <f t="shared" si="2"/>
        <v>89.953</v>
      </c>
      <c r="I12" s="45">
        <f t="shared" si="3"/>
        <v>111.208</v>
      </c>
      <c r="J12" s="59">
        <f t="shared" si="4"/>
        <v>201.161</v>
      </c>
      <c r="K12" s="60">
        <f>SUM('82'!H10)</f>
        <v>258980</v>
      </c>
      <c r="L12" s="61">
        <f>SUM('82'!H40)</f>
        <v>348570</v>
      </c>
      <c r="M12" s="62">
        <f t="shared" si="0"/>
        <v>607550</v>
      </c>
      <c r="N12" s="52"/>
    </row>
    <row r="13" spans="1:14" ht="21.75" customHeight="1">
      <c r="A13" s="63" t="s">
        <v>631</v>
      </c>
      <c r="B13" s="64">
        <f>SUM('83'!F11)</f>
        <v>28.422</v>
      </c>
      <c r="C13" s="65">
        <f>SUM('83'!G11)</f>
        <v>40.01899999999999</v>
      </c>
      <c r="D13" s="56">
        <f t="shared" si="1"/>
        <v>68.44099999999999</v>
      </c>
      <c r="E13" s="57">
        <f>SUM('83'!F39)</f>
        <v>64.584</v>
      </c>
      <c r="F13" s="58">
        <f>SUM('83'!G39)</f>
        <v>58.88400000000001</v>
      </c>
      <c r="G13" s="56">
        <f t="shared" si="5"/>
        <v>123.46800000000002</v>
      </c>
      <c r="H13" s="44">
        <f t="shared" si="2"/>
        <v>93.006</v>
      </c>
      <c r="I13" s="45">
        <f t="shared" si="3"/>
        <v>98.90299999999999</v>
      </c>
      <c r="J13" s="59">
        <f t="shared" si="4"/>
        <v>191.909</v>
      </c>
      <c r="K13" s="60">
        <f>SUM('83'!H11)</f>
        <v>259937</v>
      </c>
      <c r="L13" s="61">
        <f>SUM('83'!H39)</f>
        <v>427976</v>
      </c>
      <c r="M13" s="62">
        <f t="shared" si="0"/>
        <v>687913</v>
      </c>
      <c r="N13" s="52"/>
    </row>
    <row r="14" spans="1:14" ht="21.75" customHeight="1">
      <c r="A14" s="63" t="s">
        <v>632</v>
      </c>
      <c r="B14" s="64">
        <f>SUM('84'!F10)</f>
        <v>19.842</v>
      </c>
      <c r="C14" s="65">
        <f>SUM('84'!G10)</f>
        <v>37.126999999999995</v>
      </c>
      <c r="D14" s="56">
        <f t="shared" si="1"/>
        <v>56.968999999999994</v>
      </c>
      <c r="E14" s="57">
        <f>SUM('84'!F40)</f>
        <v>40.20099999999999</v>
      </c>
      <c r="F14" s="58">
        <f>SUM('84'!G40)</f>
        <v>54.585999999999984</v>
      </c>
      <c r="G14" s="56">
        <f t="shared" si="5"/>
        <v>94.78699999999998</v>
      </c>
      <c r="H14" s="44">
        <f t="shared" si="2"/>
        <v>60.04299999999999</v>
      </c>
      <c r="I14" s="45">
        <f t="shared" si="3"/>
        <v>91.71299999999998</v>
      </c>
      <c r="J14" s="59">
        <f t="shared" si="4"/>
        <v>151.75599999999997</v>
      </c>
      <c r="K14" s="60">
        <f>SUM('84'!H10)</f>
        <v>199500</v>
      </c>
      <c r="L14" s="61">
        <f>SUM('84'!H40)</f>
        <v>282600</v>
      </c>
      <c r="M14" s="62">
        <f t="shared" si="0"/>
        <v>482100</v>
      </c>
      <c r="N14" s="52"/>
    </row>
    <row r="15" spans="1:14" ht="21.75" customHeight="1">
      <c r="A15" s="53" t="s">
        <v>658</v>
      </c>
      <c r="B15" s="54">
        <f>SUM('85'!F11)</f>
        <v>24.929000000000002</v>
      </c>
      <c r="C15" s="55">
        <f>SUM('85'!G11)</f>
        <v>59.095</v>
      </c>
      <c r="D15" s="56">
        <f t="shared" si="1"/>
        <v>84.024</v>
      </c>
      <c r="E15" s="69">
        <f>SUM('85'!F53)</f>
        <v>51.81000000000001</v>
      </c>
      <c r="F15" s="55">
        <f>SUM('85'!G53)</f>
        <v>99.375</v>
      </c>
      <c r="G15" s="56">
        <f t="shared" si="5"/>
        <v>151.185</v>
      </c>
      <c r="H15" s="44">
        <f t="shared" si="2"/>
        <v>76.739</v>
      </c>
      <c r="I15" s="45">
        <f t="shared" si="3"/>
        <v>158.47</v>
      </c>
      <c r="J15" s="59">
        <f t="shared" si="4"/>
        <v>235.209</v>
      </c>
      <c r="K15" s="60">
        <f>SUM('85'!H11)</f>
        <v>455029</v>
      </c>
      <c r="L15" s="61">
        <f>SUM('85'!H53)</f>
        <v>765171</v>
      </c>
      <c r="M15" s="62">
        <f t="shared" si="0"/>
        <v>1220200</v>
      </c>
      <c r="N15" s="52"/>
    </row>
    <row r="16" spans="1:14" ht="21.75" customHeight="1">
      <c r="A16" s="63" t="s">
        <v>634</v>
      </c>
      <c r="B16" s="64">
        <f>SUM('86'!F9)</f>
        <v>14.087</v>
      </c>
      <c r="C16" s="65">
        <f>SUM('86'!G9)</f>
        <v>21.47</v>
      </c>
      <c r="D16" s="56">
        <f t="shared" si="1"/>
        <v>35.557</v>
      </c>
      <c r="E16" s="57">
        <f>SUM('86'!F33)</f>
        <v>60.12400000000001</v>
      </c>
      <c r="F16" s="58">
        <f>SUM('86'!G33)</f>
        <v>60.375</v>
      </c>
      <c r="G16" s="56">
        <f t="shared" si="5"/>
        <v>120.49900000000001</v>
      </c>
      <c r="H16" s="44">
        <f t="shared" si="2"/>
        <v>74.21100000000001</v>
      </c>
      <c r="I16" s="45">
        <f t="shared" si="3"/>
        <v>81.845</v>
      </c>
      <c r="J16" s="59">
        <f t="shared" si="4"/>
        <v>156.056</v>
      </c>
      <c r="K16" s="60">
        <f>SUM('86'!H9)</f>
        <v>209999</v>
      </c>
      <c r="L16" s="61">
        <f>SUM('86'!H33)</f>
        <v>502168</v>
      </c>
      <c r="M16" s="62">
        <f t="shared" si="0"/>
        <v>712167</v>
      </c>
      <c r="N16" s="52"/>
    </row>
    <row r="17" spans="1:14" ht="21.75" customHeight="1">
      <c r="A17" s="63" t="s">
        <v>635</v>
      </c>
      <c r="B17" s="64">
        <f>SUM('87'!F12)</f>
        <v>35.274</v>
      </c>
      <c r="C17" s="65">
        <f>SUM('87'!G12)</f>
        <v>42.74</v>
      </c>
      <c r="D17" s="56">
        <f t="shared" si="1"/>
        <v>78.01400000000001</v>
      </c>
      <c r="E17" s="57">
        <f>SUM('87'!F39)</f>
        <v>47.92100000000001</v>
      </c>
      <c r="F17" s="58">
        <f>SUM('87'!G39)</f>
        <v>76.491</v>
      </c>
      <c r="G17" s="56">
        <f t="shared" si="5"/>
        <v>124.412</v>
      </c>
      <c r="H17" s="44">
        <f t="shared" si="2"/>
        <v>83.19500000000001</v>
      </c>
      <c r="I17" s="45">
        <f t="shared" si="3"/>
        <v>119.231</v>
      </c>
      <c r="J17" s="59">
        <f t="shared" si="4"/>
        <v>202.42600000000002</v>
      </c>
      <c r="K17" s="60">
        <f>SUM('87'!H12)</f>
        <v>296900</v>
      </c>
      <c r="L17" s="61">
        <f>SUM('87'!H39)</f>
        <v>520600</v>
      </c>
      <c r="M17" s="62">
        <f t="shared" si="0"/>
        <v>817500</v>
      </c>
      <c r="N17" s="52"/>
    </row>
    <row r="18" spans="1:14" ht="21.75" customHeight="1">
      <c r="A18" s="70" t="s">
        <v>636</v>
      </c>
      <c r="B18" s="71">
        <f>SUM('88'!F9)</f>
        <v>19.090999999999998</v>
      </c>
      <c r="C18" s="72">
        <f>SUM('88'!G9)</f>
        <v>27.242000000000008</v>
      </c>
      <c r="D18" s="73">
        <f t="shared" si="1"/>
        <v>46.333000000000006</v>
      </c>
      <c r="E18" s="74">
        <f>SUM('88'!F40)</f>
        <v>41.126</v>
      </c>
      <c r="F18" s="75">
        <f>SUM('88'!G40)</f>
        <v>89.63199999999999</v>
      </c>
      <c r="G18" s="73">
        <f t="shared" si="5"/>
        <v>130.75799999999998</v>
      </c>
      <c r="H18" s="76">
        <f t="shared" si="2"/>
        <v>60.217</v>
      </c>
      <c r="I18" s="77">
        <f t="shared" si="3"/>
        <v>116.874</v>
      </c>
      <c r="J18" s="78">
        <f t="shared" si="4"/>
        <v>177.09099999999998</v>
      </c>
      <c r="K18" s="79">
        <f>SUM('88'!H9)</f>
        <v>191500</v>
      </c>
      <c r="L18" s="80">
        <f>SUM('88'!H40)</f>
        <v>539750</v>
      </c>
      <c r="M18" s="81">
        <f t="shared" si="0"/>
        <v>731250</v>
      </c>
      <c r="N18" s="52"/>
    </row>
    <row r="19" spans="1:14" ht="21.75" customHeight="1">
      <c r="A19" s="82" t="s">
        <v>659</v>
      </c>
      <c r="B19" s="83">
        <f>SUM(B4:B18)</f>
        <v>329.933</v>
      </c>
      <c r="C19" s="84">
        <f aca="true" t="shared" si="6" ref="C19:M19">SUM(C4:C18)</f>
        <v>578.769</v>
      </c>
      <c r="D19" s="85">
        <f t="shared" si="6"/>
        <v>908.7019999999999</v>
      </c>
      <c r="E19" s="86">
        <f t="shared" si="6"/>
        <v>773.2420000000002</v>
      </c>
      <c r="F19" s="84">
        <f t="shared" si="6"/>
        <v>1445.757</v>
      </c>
      <c r="G19" s="85">
        <f t="shared" si="6"/>
        <v>2218.999</v>
      </c>
      <c r="H19" s="87">
        <f>SUM(B19+E19)</f>
        <v>1103.1750000000002</v>
      </c>
      <c r="I19" s="88">
        <f t="shared" si="3"/>
        <v>2024.526</v>
      </c>
      <c r="J19" s="89">
        <f t="shared" si="6"/>
        <v>3127.7009999999996</v>
      </c>
      <c r="K19" s="90">
        <f t="shared" si="6"/>
        <v>4080596.4</v>
      </c>
      <c r="L19" s="91">
        <f t="shared" si="6"/>
        <v>9531319.419556525</v>
      </c>
      <c r="M19" s="92">
        <f t="shared" si="6"/>
        <v>13611915.819556523</v>
      </c>
      <c r="N19" s="93"/>
    </row>
    <row r="20" spans="1:13" ht="21.75" customHeight="1">
      <c r="A20" s="94" t="s">
        <v>660</v>
      </c>
      <c r="B20" s="17"/>
      <c r="C20" s="17"/>
      <c r="D20" s="95"/>
      <c r="E20" s="96"/>
      <c r="F20" s="97"/>
      <c r="G20" s="97"/>
      <c r="H20" s="97"/>
      <c r="I20" s="97"/>
      <c r="J20" s="97"/>
      <c r="K20" s="97"/>
      <c r="L20" s="97"/>
      <c r="M20" s="97"/>
    </row>
    <row r="21" spans="1:13" ht="21.75" customHeight="1">
      <c r="A21" s="94" t="s">
        <v>663</v>
      </c>
      <c r="B21" s="20"/>
      <c r="C21" s="20"/>
      <c r="D21" s="95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2.75">
      <c r="A22" s="25"/>
      <c r="B22" s="25"/>
      <c r="C22" s="25"/>
      <c r="D22" s="99"/>
      <c r="E22" s="99"/>
      <c r="F22" s="99"/>
      <c r="G22" s="99"/>
      <c r="H22" s="99"/>
      <c r="I22" s="99"/>
      <c r="J22" s="99"/>
      <c r="K22" s="99"/>
      <c r="L22" s="100"/>
      <c r="M22" s="100"/>
    </row>
    <row r="23" spans="1:11" ht="12.75">
      <c r="A23" s="26"/>
      <c r="B23" s="26"/>
      <c r="C23" s="26"/>
      <c r="D23" s="99"/>
      <c r="E23" s="99"/>
      <c r="F23" s="99"/>
      <c r="G23" s="99"/>
      <c r="H23" s="99"/>
      <c r="I23" s="99"/>
      <c r="J23" s="99"/>
      <c r="K23" s="99"/>
    </row>
    <row r="24" spans="1:11" ht="12.75">
      <c r="A24" s="603"/>
      <c r="B24" s="603"/>
      <c r="C24" s="603"/>
      <c r="D24" s="603"/>
      <c r="E24" s="603"/>
      <c r="F24" s="603"/>
      <c r="G24" s="603"/>
      <c r="H24" s="101"/>
      <c r="I24" s="101"/>
      <c r="J24" s="101"/>
      <c r="K24" s="101"/>
    </row>
    <row r="25" spans="1:11" ht="12.75">
      <c r="A25" s="102"/>
      <c r="B25" s="102"/>
      <c r="C25" s="102"/>
      <c r="D25" s="99"/>
      <c r="E25" s="99"/>
      <c r="F25" s="99"/>
      <c r="G25" s="99"/>
      <c r="H25" s="99"/>
      <c r="I25" s="99"/>
      <c r="J25" s="99"/>
      <c r="K25" s="99"/>
    </row>
    <row r="26" spans="1:11" ht="15.75">
      <c r="A26" s="103"/>
      <c r="B26" s="103"/>
      <c r="C26" s="103"/>
      <c r="D26" s="99"/>
      <c r="E26" s="99"/>
      <c r="F26" s="99"/>
      <c r="G26" s="99"/>
      <c r="H26" s="99"/>
      <c r="I26" s="99"/>
      <c r="J26" s="99"/>
      <c r="K26" s="99"/>
    </row>
    <row r="27" spans="1:11" ht="12.75">
      <c r="A27" s="102"/>
      <c r="B27" s="102"/>
      <c r="C27" s="102"/>
      <c r="D27" s="99"/>
      <c r="E27" s="99"/>
      <c r="F27" s="99"/>
      <c r="G27" s="99"/>
      <c r="H27" s="99"/>
      <c r="I27" s="99"/>
      <c r="J27" s="99"/>
      <c r="K27" s="99"/>
    </row>
    <row r="28" spans="1:11" ht="12.75">
      <c r="A28" s="102"/>
      <c r="B28" s="102"/>
      <c r="C28" s="102"/>
      <c r="D28" s="99"/>
      <c r="E28" s="99"/>
      <c r="F28" s="99"/>
      <c r="G28" s="99"/>
      <c r="H28" s="99"/>
      <c r="I28" s="99"/>
      <c r="J28" s="99"/>
      <c r="K28" s="99"/>
    </row>
    <row r="29" spans="1:11" ht="12.75">
      <c r="A29" s="102"/>
      <c r="B29" s="102"/>
      <c r="C29" s="102"/>
      <c r="D29" s="99"/>
      <c r="E29" s="99"/>
      <c r="F29" s="99"/>
      <c r="G29" s="99"/>
      <c r="H29" s="99"/>
      <c r="I29" s="99"/>
      <c r="J29" s="99"/>
      <c r="K29" s="99"/>
    </row>
    <row r="30" spans="1:11" ht="12.75">
      <c r="A30" s="102"/>
      <c r="B30" s="102"/>
      <c r="C30" s="102"/>
      <c r="D30" s="99"/>
      <c r="E30" s="99"/>
      <c r="F30" s="99"/>
      <c r="G30" s="99"/>
      <c r="H30" s="99"/>
      <c r="I30" s="99"/>
      <c r="J30" s="99"/>
      <c r="K30" s="99"/>
    </row>
  </sheetData>
  <sheetProtection/>
  <mergeCells count="1">
    <mergeCell ref="A24:G2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2" ht="18">
      <c r="A2" s="112" t="s">
        <v>631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0" t="s">
        <v>226</v>
      </c>
      <c r="B5" s="120" t="s">
        <v>227</v>
      </c>
      <c r="C5" s="160">
        <v>38.287</v>
      </c>
      <c r="D5" s="360">
        <v>49.757</v>
      </c>
      <c r="E5" s="128">
        <f aca="true" t="shared" si="0" ref="E5:E10">ABS(D5-C5)</f>
        <v>11.469999999999999</v>
      </c>
      <c r="F5" s="345">
        <v>7.957</v>
      </c>
      <c r="G5" s="165">
        <f aca="true" t="shared" si="1" ref="G5:G10">E5-F5</f>
        <v>3.512999999999999</v>
      </c>
      <c r="H5" s="346">
        <v>45940</v>
      </c>
      <c r="I5" s="127"/>
    </row>
    <row r="6" spans="1:9" ht="12.75">
      <c r="A6" s="156" t="s">
        <v>160</v>
      </c>
      <c r="B6" s="156" t="s">
        <v>228</v>
      </c>
      <c r="C6" s="244">
        <v>34.222</v>
      </c>
      <c r="D6" s="363">
        <v>52.903</v>
      </c>
      <c r="E6" s="136">
        <f t="shared" si="0"/>
        <v>18.680999999999997</v>
      </c>
      <c r="F6" s="276">
        <v>6.627</v>
      </c>
      <c r="G6" s="264">
        <f t="shared" si="1"/>
        <v>12.053999999999998</v>
      </c>
      <c r="H6" s="166">
        <v>60713</v>
      </c>
      <c r="I6" s="134"/>
    </row>
    <row r="7" spans="1:9" ht="12.75">
      <c r="A7" s="134" t="s">
        <v>87</v>
      </c>
      <c r="B7" s="134" t="s">
        <v>229</v>
      </c>
      <c r="C7" s="244">
        <v>12.962</v>
      </c>
      <c r="D7" s="363">
        <v>22.494</v>
      </c>
      <c r="E7" s="136">
        <f t="shared" si="0"/>
        <v>9.532</v>
      </c>
      <c r="F7" s="276">
        <f>12.192/3</f>
        <v>4.064</v>
      </c>
      <c r="G7" s="264">
        <f t="shared" si="1"/>
        <v>5.468</v>
      </c>
      <c r="H7" s="166">
        <v>38128</v>
      </c>
      <c r="I7" s="134"/>
    </row>
    <row r="8" spans="1:9" ht="12.75">
      <c r="A8" s="156" t="s">
        <v>87</v>
      </c>
      <c r="B8" s="156" t="s">
        <v>230</v>
      </c>
      <c r="C8" s="244">
        <v>22.494</v>
      </c>
      <c r="D8" s="363">
        <v>41.594</v>
      </c>
      <c r="E8" s="136">
        <f t="shared" si="0"/>
        <v>19.1</v>
      </c>
      <c r="F8" s="276">
        <f>F7</f>
        <v>4.064</v>
      </c>
      <c r="G8" s="264">
        <f t="shared" si="1"/>
        <v>15.036000000000001</v>
      </c>
      <c r="H8" s="166">
        <v>76400</v>
      </c>
      <c r="I8" s="134"/>
    </row>
    <row r="9" spans="1:9" ht="12.75">
      <c r="A9" s="494" t="s">
        <v>87</v>
      </c>
      <c r="B9" s="494" t="s">
        <v>231</v>
      </c>
      <c r="C9" s="495">
        <v>41.594</v>
      </c>
      <c r="D9" s="496">
        <v>47.605</v>
      </c>
      <c r="E9" s="497">
        <f t="shared" si="0"/>
        <v>6.010999999999996</v>
      </c>
      <c r="F9" s="498">
        <f>F8</f>
        <v>4.064</v>
      </c>
      <c r="G9" s="499">
        <f t="shared" si="1"/>
        <v>1.9469999999999956</v>
      </c>
      <c r="H9" s="332">
        <v>24044</v>
      </c>
      <c r="I9" s="156"/>
    </row>
    <row r="10" spans="1:9" ht="12.75">
      <c r="A10" s="143" t="s">
        <v>232</v>
      </c>
      <c r="B10" s="143" t="s">
        <v>233</v>
      </c>
      <c r="C10" s="246">
        <v>0</v>
      </c>
      <c r="D10" s="364">
        <v>3.647</v>
      </c>
      <c r="E10" s="136">
        <f t="shared" si="0"/>
        <v>3.647</v>
      </c>
      <c r="F10" s="276">
        <v>1.646</v>
      </c>
      <c r="G10" s="264">
        <f t="shared" si="1"/>
        <v>2.001</v>
      </c>
      <c r="H10" s="368">
        <v>14712</v>
      </c>
      <c r="I10" s="151"/>
    </row>
    <row r="11" spans="1:9" ht="12.75">
      <c r="A11" s="607" t="s">
        <v>685</v>
      </c>
      <c r="B11" s="607"/>
      <c r="C11" s="607"/>
      <c r="D11" s="607"/>
      <c r="E11" s="234">
        <f>SUM(E5:E10)</f>
        <v>68.44099999999999</v>
      </c>
      <c r="F11" s="337">
        <f>SUM(F5:F10)</f>
        <v>28.422</v>
      </c>
      <c r="G11" s="174">
        <f>SUM(G5:G10)</f>
        <v>40.01899999999999</v>
      </c>
      <c r="H11" s="288">
        <f>SUM(H5:H10)</f>
        <v>259937</v>
      </c>
      <c r="I11" s="155"/>
    </row>
    <row r="12" spans="1:9" ht="12.75">
      <c r="A12" s="500" t="s">
        <v>234</v>
      </c>
      <c r="B12" s="500" t="s">
        <v>235</v>
      </c>
      <c r="C12" s="501">
        <v>3.753</v>
      </c>
      <c r="D12" s="502">
        <v>4.094</v>
      </c>
      <c r="E12" s="503">
        <f aca="true" t="shared" si="2" ref="E12:E38">ABS(D12-C12)</f>
        <v>0.3410000000000002</v>
      </c>
      <c r="F12" s="504">
        <v>0</v>
      </c>
      <c r="G12" s="499">
        <f aca="true" t="shared" si="3" ref="G12:G38">E12-F12</f>
        <v>0.3410000000000002</v>
      </c>
      <c r="H12" s="332">
        <v>1565</v>
      </c>
      <c r="I12" s="120"/>
    </row>
    <row r="13" spans="1:9" ht="12.75">
      <c r="A13" s="505" t="s">
        <v>236</v>
      </c>
      <c r="B13" s="505" t="s">
        <v>237</v>
      </c>
      <c r="C13" s="506">
        <v>0</v>
      </c>
      <c r="D13" s="496">
        <v>5.983</v>
      </c>
      <c r="E13" s="497">
        <f t="shared" si="2"/>
        <v>5.983</v>
      </c>
      <c r="F13" s="498">
        <v>3.57</v>
      </c>
      <c r="G13" s="499">
        <f t="shared" si="3"/>
        <v>2.413</v>
      </c>
      <c r="H13" s="332">
        <v>17368</v>
      </c>
      <c r="I13" s="134"/>
    </row>
    <row r="14" spans="1:9" ht="12.75">
      <c r="A14" s="156" t="s">
        <v>238</v>
      </c>
      <c r="B14" s="134" t="s">
        <v>239</v>
      </c>
      <c r="C14" s="244">
        <v>0</v>
      </c>
      <c r="D14" s="363">
        <v>6.789</v>
      </c>
      <c r="E14" s="136">
        <f t="shared" si="2"/>
        <v>6.789</v>
      </c>
      <c r="F14" s="276">
        <v>3.494</v>
      </c>
      <c r="G14" s="264">
        <f t="shared" si="3"/>
        <v>3.2949999999999995</v>
      </c>
      <c r="H14" s="166">
        <v>18402</v>
      </c>
      <c r="I14" s="134"/>
    </row>
    <row r="15" spans="1:9" ht="12.75">
      <c r="A15" s="249" t="s">
        <v>240</v>
      </c>
      <c r="B15" s="120" t="s">
        <v>241</v>
      </c>
      <c r="C15" s="160">
        <v>0</v>
      </c>
      <c r="D15" s="363">
        <v>3.101</v>
      </c>
      <c r="E15" s="136">
        <f t="shared" si="2"/>
        <v>3.101</v>
      </c>
      <c r="F15" s="276">
        <v>0.825</v>
      </c>
      <c r="G15" s="264">
        <f t="shared" si="3"/>
        <v>2.276</v>
      </c>
      <c r="H15" s="166">
        <v>18170</v>
      </c>
      <c r="I15" s="134"/>
    </row>
    <row r="16" spans="1:9" ht="12.75">
      <c r="A16" s="156" t="s">
        <v>242</v>
      </c>
      <c r="B16" s="134" t="s">
        <v>243</v>
      </c>
      <c r="C16" s="244">
        <v>0</v>
      </c>
      <c r="D16" s="363">
        <v>2.304</v>
      </c>
      <c r="E16" s="136">
        <f t="shared" si="2"/>
        <v>2.304</v>
      </c>
      <c r="F16" s="276">
        <v>2.141</v>
      </c>
      <c r="G16" s="264">
        <f t="shared" si="3"/>
        <v>0.1629999999999998</v>
      </c>
      <c r="H16" s="166"/>
      <c r="I16" s="134"/>
    </row>
    <row r="17" spans="1:9" ht="12.75">
      <c r="A17" s="156" t="s">
        <v>244</v>
      </c>
      <c r="B17" s="134" t="s">
        <v>245</v>
      </c>
      <c r="C17" s="244">
        <v>0</v>
      </c>
      <c r="D17" s="363">
        <v>5.521</v>
      </c>
      <c r="E17" s="136">
        <f t="shared" si="2"/>
        <v>5.521</v>
      </c>
      <c r="F17" s="276">
        <v>1.614</v>
      </c>
      <c r="G17" s="264">
        <f t="shared" si="3"/>
        <v>3.907</v>
      </c>
      <c r="H17" s="166">
        <v>19872</v>
      </c>
      <c r="I17" s="134"/>
    </row>
    <row r="18" spans="1:9" ht="12.75">
      <c r="A18" s="156" t="s">
        <v>246</v>
      </c>
      <c r="B18" s="156" t="s">
        <v>247</v>
      </c>
      <c r="C18" s="244">
        <v>0</v>
      </c>
      <c r="D18" s="363">
        <v>6.78</v>
      </c>
      <c r="E18" s="136">
        <f t="shared" si="2"/>
        <v>6.78</v>
      </c>
      <c r="F18" s="276">
        <v>2.651</v>
      </c>
      <c r="G18" s="264">
        <f t="shared" si="3"/>
        <v>4.1290000000000004</v>
      </c>
      <c r="H18" s="166">
        <v>29832</v>
      </c>
      <c r="I18" s="134"/>
    </row>
    <row r="19" spans="1:9" ht="12.75">
      <c r="A19" s="156" t="s">
        <v>185</v>
      </c>
      <c r="B19" s="134" t="s">
        <v>248</v>
      </c>
      <c r="C19" s="244">
        <v>0</v>
      </c>
      <c r="D19" s="363">
        <v>3.956</v>
      </c>
      <c r="E19" s="136">
        <f t="shared" si="2"/>
        <v>3.956</v>
      </c>
      <c r="F19" s="276">
        <v>1.66</v>
      </c>
      <c r="G19" s="264">
        <f t="shared" si="3"/>
        <v>2.2960000000000003</v>
      </c>
      <c r="H19" s="166">
        <v>9494</v>
      </c>
      <c r="I19" s="134"/>
    </row>
    <row r="20" spans="1:9" ht="12.75">
      <c r="A20" s="156" t="s">
        <v>249</v>
      </c>
      <c r="B20" s="134" t="s">
        <v>250</v>
      </c>
      <c r="C20" s="244">
        <v>0</v>
      </c>
      <c r="D20" s="363">
        <v>2.209</v>
      </c>
      <c r="E20" s="136">
        <f t="shared" si="2"/>
        <v>2.209</v>
      </c>
      <c r="F20" s="276">
        <v>2.081</v>
      </c>
      <c r="G20" s="264">
        <f t="shared" si="3"/>
        <v>0.1280000000000001</v>
      </c>
      <c r="H20" s="166">
        <v>5060</v>
      </c>
      <c r="I20" s="134"/>
    </row>
    <row r="21" spans="1:9" ht="12.75">
      <c r="A21" s="156" t="s">
        <v>251</v>
      </c>
      <c r="B21" s="134" t="s">
        <v>252</v>
      </c>
      <c r="C21" s="244">
        <v>0</v>
      </c>
      <c r="D21" s="363">
        <v>0.989</v>
      </c>
      <c r="E21" s="136">
        <f t="shared" si="2"/>
        <v>0.989</v>
      </c>
      <c r="F21" s="276">
        <v>0.989</v>
      </c>
      <c r="G21" s="264">
        <f t="shared" si="3"/>
        <v>0</v>
      </c>
      <c r="H21" s="166">
        <v>1200</v>
      </c>
      <c r="I21" s="134"/>
    </row>
    <row r="22" spans="1:9" ht="12.75">
      <c r="A22" s="156" t="s">
        <v>253</v>
      </c>
      <c r="B22" s="134" t="s">
        <v>254</v>
      </c>
      <c r="C22" s="244">
        <v>0</v>
      </c>
      <c r="D22" s="363">
        <v>3.688</v>
      </c>
      <c r="E22" s="136">
        <f t="shared" si="2"/>
        <v>3.688</v>
      </c>
      <c r="F22" s="276">
        <v>2.785</v>
      </c>
      <c r="G22" s="264">
        <f t="shared" si="3"/>
        <v>0.903</v>
      </c>
      <c r="H22" s="166">
        <v>13275</v>
      </c>
      <c r="I22" s="134"/>
    </row>
    <row r="23" spans="1:9" ht="12.75">
      <c r="A23" s="156" t="s">
        <v>255</v>
      </c>
      <c r="B23" s="134" t="s">
        <v>256</v>
      </c>
      <c r="C23" s="244">
        <v>0</v>
      </c>
      <c r="D23" s="363">
        <v>5.583</v>
      </c>
      <c r="E23" s="136">
        <f t="shared" si="2"/>
        <v>5.583</v>
      </c>
      <c r="F23" s="276">
        <v>1.1</v>
      </c>
      <c r="G23" s="264">
        <f t="shared" si="3"/>
        <v>4.4830000000000005</v>
      </c>
      <c r="H23" s="166">
        <v>20097</v>
      </c>
      <c r="I23" s="134"/>
    </row>
    <row r="24" spans="1:9" ht="12.75">
      <c r="A24" s="156" t="s">
        <v>257</v>
      </c>
      <c r="B24" s="134" t="s">
        <v>258</v>
      </c>
      <c r="C24" s="244">
        <v>0</v>
      </c>
      <c r="D24" s="363">
        <v>3.064</v>
      </c>
      <c r="E24" s="136">
        <f t="shared" si="2"/>
        <v>3.064</v>
      </c>
      <c r="F24" s="276">
        <v>2.984</v>
      </c>
      <c r="G24" s="264">
        <f t="shared" si="3"/>
        <v>0.08000000000000007</v>
      </c>
      <c r="H24" s="166">
        <v>11029</v>
      </c>
      <c r="I24" s="134"/>
    </row>
    <row r="25" spans="1:9" ht="12.75">
      <c r="A25" s="156" t="s">
        <v>259</v>
      </c>
      <c r="B25" s="134" t="s">
        <v>260</v>
      </c>
      <c r="C25" s="244">
        <v>0</v>
      </c>
      <c r="D25" s="363">
        <v>9.129</v>
      </c>
      <c r="E25" s="136">
        <f t="shared" si="2"/>
        <v>9.129</v>
      </c>
      <c r="F25" s="276">
        <v>3.015</v>
      </c>
      <c r="G25" s="264">
        <f t="shared" si="3"/>
        <v>6.113999999999999</v>
      </c>
      <c r="H25" s="166">
        <v>32863</v>
      </c>
      <c r="I25" s="134"/>
    </row>
    <row r="26" spans="1:9" ht="12.75">
      <c r="A26" s="156" t="s">
        <v>261</v>
      </c>
      <c r="B26" s="134" t="s">
        <v>262</v>
      </c>
      <c r="C26" s="244">
        <v>0</v>
      </c>
      <c r="D26" s="363">
        <v>4.034</v>
      </c>
      <c r="E26" s="136">
        <f t="shared" si="2"/>
        <v>4.034</v>
      </c>
      <c r="F26" s="276">
        <v>0.901</v>
      </c>
      <c r="G26" s="264">
        <f t="shared" si="3"/>
        <v>3.133</v>
      </c>
      <c r="H26" s="166">
        <v>14521</v>
      </c>
      <c r="I26" s="134"/>
    </row>
    <row r="27" spans="1:9" ht="12.75">
      <c r="A27" s="505" t="s">
        <v>263</v>
      </c>
      <c r="B27" s="505" t="s">
        <v>264</v>
      </c>
      <c r="C27" s="506">
        <v>0</v>
      </c>
      <c r="D27" s="496">
        <v>5.511</v>
      </c>
      <c r="E27" s="497">
        <f t="shared" si="2"/>
        <v>5.511</v>
      </c>
      <c r="F27" s="498">
        <v>2.737</v>
      </c>
      <c r="G27" s="499">
        <f t="shared" si="3"/>
        <v>2.774</v>
      </c>
      <c r="H27" s="332">
        <v>16488</v>
      </c>
      <c r="I27" s="134"/>
    </row>
    <row r="28" spans="1:9" ht="12.75">
      <c r="A28" s="505" t="s">
        <v>265</v>
      </c>
      <c r="B28" s="505" t="s">
        <v>266</v>
      </c>
      <c r="C28" s="506">
        <v>0</v>
      </c>
      <c r="D28" s="496">
        <v>6.334</v>
      </c>
      <c r="E28" s="497">
        <f t="shared" si="2"/>
        <v>6.334</v>
      </c>
      <c r="F28" s="498">
        <v>3.069</v>
      </c>
      <c r="G28" s="499">
        <f t="shared" si="3"/>
        <v>3.2649999999999997</v>
      </c>
      <c r="H28" s="332">
        <v>22884</v>
      </c>
      <c r="I28" s="134"/>
    </row>
    <row r="29" spans="1:9" ht="12.75">
      <c r="A29" s="505" t="s">
        <v>267</v>
      </c>
      <c r="B29" s="505" t="s">
        <v>268</v>
      </c>
      <c r="C29" s="506">
        <v>0</v>
      </c>
      <c r="D29" s="496">
        <v>5.326</v>
      </c>
      <c r="E29" s="497">
        <f t="shared" si="2"/>
        <v>5.326</v>
      </c>
      <c r="F29" s="498">
        <v>3.478</v>
      </c>
      <c r="G29" s="499">
        <f t="shared" si="3"/>
        <v>1.8479999999999994</v>
      </c>
      <c r="H29" s="332">
        <v>20784</v>
      </c>
      <c r="I29" s="134"/>
    </row>
    <row r="30" spans="1:9" ht="12.75">
      <c r="A30" s="505" t="s">
        <v>269</v>
      </c>
      <c r="B30" s="505" t="s">
        <v>270</v>
      </c>
      <c r="C30" s="506">
        <v>0</v>
      </c>
      <c r="D30" s="496">
        <v>2.207</v>
      </c>
      <c r="E30" s="497">
        <f t="shared" si="2"/>
        <v>2.207</v>
      </c>
      <c r="F30" s="498">
        <v>0.741</v>
      </c>
      <c r="G30" s="499">
        <f t="shared" si="3"/>
        <v>1.4659999999999997</v>
      </c>
      <c r="H30" s="332">
        <v>5280</v>
      </c>
      <c r="I30" s="134"/>
    </row>
    <row r="31" spans="1:9" ht="12.75">
      <c r="A31" s="505" t="s">
        <v>271</v>
      </c>
      <c r="B31" s="505" t="s">
        <v>272</v>
      </c>
      <c r="C31" s="506">
        <v>0</v>
      </c>
      <c r="D31" s="496">
        <v>4.678</v>
      </c>
      <c r="E31" s="497">
        <f t="shared" si="2"/>
        <v>4.678</v>
      </c>
      <c r="F31" s="498">
        <v>2.739</v>
      </c>
      <c r="G31" s="499">
        <f t="shared" si="3"/>
        <v>1.939</v>
      </c>
      <c r="H31" s="332">
        <v>22848</v>
      </c>
      <c r="I31" s="134"/>
    </row>
    <row r="32" spans="1:9" ht="12.75">
      <c r="A32" s="505" t="s">
        <v>273</v>
      </c>
      <c r="B32" s="505" t="s">
        <v>274</v>
      </c>
      <c r="C32" s="506">
        <v>0</v>
      </c>
      <c r="D32" s="496">
        <v>6.767</v>
      </c>
      <c r="E32" s="497">
        <f t="shared" si="2"/>
        <v>6.767</v>
      </c>
      <c r="F32" s="498">
        <v>5.457</v>
      </c>
      <c r="G32" s="499">
        <f t="shared" si="3"/>
        <v>1.3100000000000005</v>
      </c>
      <c r="H32" s="332">
        <v>20736</v>
      </c>
      <c r="I32" s="134"/>
    </row>
    <row r="33" spans="1:9" ht="12.75">
      <c r="A33" s="505" t="s">
        <v>275</v>
      </c>
      <c r="B33" s="505" t="s">
        <v>276</v>
      </c>
      <c r="C33" s="506">
        <v>4.046</v>
      </c>
      <c r="D33" s="496">
        <v>8.45</v>
      </c>
      <c r="E33" s="497">
        <f t="shared" si="2"/>
        <v>4.403999999999999</v>
      </c>
      <c r="F33" s="498">
        <v>1.926</v>
      </c>
      <c r="G33" s="499">
        <f t="shared" si="3"/>
        <v>2.477999999999999</v>
      </c>
      <c r="H33" s="332">
        <v>21720</v>
      </c>
      <c r="I33" s="134"/>
    </row>
    <row r="34" spans="1:9" ht="12.75">
      <c r="A34" s="505" t="s">
        <v>277</v>
      </c>
      <c r="B34" s="505" t="s">
        <v>278</v>
      </c>
      <c r="C34" s="496">
        <v>3.981</v>
      </c>
      <c r="D34" s="496">
        <v>0</v>
      </c>
      <c r="E34" s="497">
        <f t="shared" si="2"/>
        <v>3.981</v>
      </c>
      <c r="F34" s="498">
        <v>3.58</v>
      </c>
      <c r="G34" s="499">
        <f t="shared" si="3"/>
        <v>0.4009999999999998</v>
      </c>
      <c r="H34" s="332">
        <v>18496</v>
      </c>
      <c r="I34" s="134"/>
    </row>
    <row r="35" spans="1:9" ht="12.75">
      <c r="A35" s="505" t="s">
        <v>279</v>
      </c>
      <c r="B35" s="505" t="s">
        <v>280</v>
      </c>
      <c r="C35" s="506">
        <v>4.894</v>
      </c>
      <c r="D35" s="496">
        <v>5.475</v>
      </c>
      <c r="E35" s="497">
        <f t="shared" si="2"/>
        <v>0.5809999999999995</v>
      </c>
      <c r="F35" s="498">
        <v>0.543</v>
      </c>
      <c r="G35" s="499">
        <f t="shared" si="3"/>
        <v>0.03799999999999948</v>
      </c>
      <c r="H35" s="332">
        <v>1128</v>
      </c>
      <c r="I35" s="134"/>
    </row>
    <row r="36" spans="1:9" ht="12.75">
      <c r="A36" s="156" t="s">
        <v>281</v>
      </c>
      <c r="B36" s="134" t="s">
        <v>282</v>
      </c>
      <c r="C36" s="244">
        <v>0</v>
      </c>
      <c r="D36" s="363">
        <v>6.482</v>
      </c>
      <c r="E36" s="136">
        <f t="shared" si="2"/>
        <v>6.482</v>
      </c>
      <c r="F36" s="276">
        <v>3.627</v>
      </c>
      <c r="G36" s="264">
        <f t="shared" si="3"/>
        <v>2.8550000000000004</v>
      </c>
      <c r="H36" s="166">
        <v>15455</v>
      </c>
      <c r="I36" s="134"/>
    </row>
    <row r="37" spans="1:9" ht="12.75">
      <c r="A37" s="156" t="s">
        <v>283</v>
      </c>
      <c r="B37" s="156" t="s">
        <v>284</v>
      </c>
      <c r="C37" s="244">
        <v>2.88</v>
      </c>
      <c r="D37" s="363">
        <v>6.737</v>
      </c>
      <c r="E37" s="136">
        <f t="shared" si="2"/>
        <v>3.857</v>
      </c>
      <c r="F37" s="276">
        <v>1.863</v>
      </c>
      <c r="G37" s="264">
        <f t="shared" si="3"/>
        <v>1.9940000000000002</v>
      </c>
      <c r="H37" s="166">
        <v>13882</v>
      </c>
      <c r="I37" s="134"/>
    </row>
    <row r="38" spans="1:9" ht="12.75">
      <c r="A38" s="352" t="s">
        <v>285</v>
      </c>
      <c r="B38" s="143" t="s">
        <v>286</v>
      </c>
      <c r="C38" s="246">
        <v>1.845</v>
      </c>
      <c r="D38" s="364">
        <v>11.714</v>
      </c>
      <c r="E38" s="136">
        <f t="shared" si="2"/>
        <v>9.869</v>
      </c>
      <c r="F38" s="276">
        <v>5.014</v>
      </c>
      <c r="G38" s="264">
        <f t="shared" si="3"/>
        <v>4.8549999999999995</v>
      </c>
      <c r="H38" s="166">
        <v>35527</v>
      </c>
      <c r="I38" s="151"/>
    </row>
    <row r="39" spans="1:9" ht="12.75">
      <c r="A39" s="607" t="s">
        <v>828</v>
      </c>
      <c r="B39" s="607"/>
      <c r="C39" s="607"/>
      <c r="D39" s="607"/>
      <c r="E39" s="234">
        <f>SUM(E12:E38)</f>
        <v>123.46799999999998</v>
      </c>
      <c r="F39" s="337">
        <f>SUM(F12:F38)</f>
        <v>64.584</v>
      </c>
      <c r="G39" s="174">
        <f>SUM(G12:G38)</f>
        <v>58.88400000000001</v>
      </c>
      <c r="H39" s="288">
        <f>SUM(H12:H38)</f>
        <v>427976</v>
      </c>
      <c r="I39" s="155"/>
    </row>
    <row r="40" spans="1:8" ht="12.75">
      <c r="A40" s="102"/>
      <c r="B40" s="102"/>
      <c r="C40" s="99"/>
      <c r="D40" s="99"/>
      <c r="E40" s="99"/>
      <c r="F40" s="99"/>
      <c r="G40" s="99"/>
      <c r="H40" s="111"/>
    </row>
    <row r="41" spans="1:8" ht="12.75" customHeight="1">
      <c r="A41" s="178" t="s">
        <v>829</v>
      </c>
      <c r="B41" s="179"/>
      <c r="C41" s="99"/>
      <c r="D41" s="99"/>
      <c r="E41" s="176">
        <f>SUM(E11+E39)</f>
        <v>191.90899999999996</v>
      </c>
      <c r="F41" s="176">
        <f>SUM(F11+F39)</f>
        <v>93.006</v>
      </c>
      <c r="G41" s="176">
        <f>SUM(G11+G39)</f>
        <v>98.90299999999999</v>
      </c>
      <c r="H41" s="177">
        <f>SUM(H11:H38)</f>
        <v>687913</v>
      </c>
    </row>
    <row r="42" spans="1:7" ht="12.75" customHeight="1">
      <c r="A42" s="102"/>
      <c r="B42" s="102"/>
      <c r="C42" s="99"/>
      <c r="D42" s="99"/>
      <c r="E42" s="99"/>
      <c r="F42" s="99"/>
      <c r="G42" s="99"/>
    </row>
    <row r="43" spans="1:8" ht="12.75" customHeight="1">
      <c r="A43" s="183" t="s">
        <v>830</v>
      </c>
      <c r="B43" s="184"/>
      <c r="C43" s="99"/>
      <c r="D43" s="99"/>
      <c r="E43" s="99"/>
      <c r="F43" s="99"/>
      <c r="G43" s="99"/>
      <c r="H43" s="185">
        <f>SUM(H9,H12:H13,H27:H35)</f>
        <v>193341</v>
      </c>
    </row>
    <row r="44" spans="1:7" ht="12.75" customHeight="1">
      <c r="A44" s="178"/>
      <c r="B44" s="179"/>
      <c r="C44" s="99"/>
      <c r="D44" s="99"/>
      <c r="E44" s="99"/>
      <c r="F44" s="99"/>
      <c r="G44" s="99"/>
    </row>
    <row r="45" spans="1:7" ht="12.75" customHeight="1">
      <c r="A45" s="186" t="s">
        <v>663</v>
      </c>
      <c r="B45" s="179" t="s">
        <v>610</v>
      </c>
      <c r="G45" s="320" t="s">
        <v>1394</v>
      </c>
    </row>
    <row r="49" ht="12.75" customHeight="1"/>
  </sheetData>
  <sheetProtection selectLockedCells="1" selectUnlockedCells="1"/>
  <mergeCells count="8">
    <mergeCell ref="H3:H4"/>
    <mergeCell ref="I3:I4"/>
    <mergeCell ref="A11:D11"/>
    <mergeCell ref="A39:D39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2" ht="18.75" thickBot="1">
      <c r="A2" s="112" t="s">
        <v>631</v>
      </c>
    </row>
    <row r="3" spans="1:9" ht="13.5" customHeight="1" thickBo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3.5" thickBot="1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3.5" thickBot="1">
      <c r="A5" s="494" t="s">
        <v>87</v>
      </c>
      <c r="B5" s="494" t="s">
        <v>231</v>
      </c>
      <c r="C5" s="495">
        <v>41.594</v>
      </c>
      <c r="D5" s="496">
        <v>47.605</v>
      </c>
      <c r="E5" s="497">
        <f>ABS(D5-C5)</f>
        <v>6.010999999999996</v>
      </c>
      <c r="F5" s="498">
        <v>4.064</v>
      </c>
      <c r="G5" s="499">
        <f>E5-F5</f>
        <v>1.9469999999999956</v>
      </c>
      <c r="H5" s="332">
        <v>24044</v>
      </c>
      <c r="I5" s="156"/>
    </row>
    <row r="6" spans="1:9" ht="13.5" thickBot="1">
      <c r="A6" s="607" t="s">
        <v>685</v>
      </c>
      <c r="B6" s="607"/>
      <c r="C6" s="607"/>
      <c r="D6" s="607"/>
      <c r="E6" s="234">
        <f>SUM(E5:E5)</f>
        <v>6.010999999999996</v>
      </c>
      <c r="F6" s="337">
        <f>SUM(F5:F5)</f>
        <v>4.064</v>
      </c>
      <c r="G6" s="174">
        <f>SUM(G5:G5)</f>
        <v>1.9469999999999956</v>
      </c>
      <c r="H6" s="288">
        <f>SUM(H5:H5)</f>
        <v>24044</v>
      </c>
      <c r="I6" s="155"/>
    </row>
    <row r="7" spans="1:9" ht="12.75">
      <c r="A7" s="500" t="s">
        <v>234</v>
      </c>
      <c r="B7" s="500" t="s">
        <v>235</v>
      </c>
      <c r="C7" s="501">
        <v>3.753</v>
      </c>
      <c r="D7" s="502">
        <v>4.094</v>
      </c>
      <c r="E7" s="503">
        <f aca="true" t="shared" si="0" ref="E7:E17">ABS(D7-C7)</f>
        <v>0.3410000000000002</v>
      </c>
      <c r="F7" s="504">
        <v>0</v>
      </c>
      <c r="G7" s="499">
        <f aca="true" t="shared" si="1" ref="G7:G17">E7-F7</f>
        <v>0.3410000000000002</v>
      </c>
      <c r="H7" s="332">
        <v>1565</v>
      </c>
      <c r="I7" s="120"/>
    </row>
    <row r="8" spans="1:9" ht="12.75">
      <c r="A8" s="505" t="s">
        <v>236</v>
      </c>
      <c r="B8" s="505" t="s">
        <v>237</v>
      </c>
      <c r="C8" s="506">
        <v>0</v>
      </c>
      <c r="D8" s="496">
        <v>5.983</v>
      </c>
      <c r="E8" s="497">
        <f t="shared" si="0"/>
        <v>5.983</v>
      </c>
      <c r="F8" s="498">
        <v>3.57</v>
      </c>
      <c r="G8" s="499">
        <f t="shared" si="1"/>
        <v>2.413</v>
      </c>
      <c r="H8" s="332">
        <v>17368</v>
      </c>
      <c r="I8" s="134"/>
    </row>
    <row r="9" spans="1:9" ht="12.75">
      <c r="A9" s="505" t="s">
        <v>263</v>
      </c>
      <c r="B9" s="505" t="s">
        <v>264</v>
      </c>
      <c r="C9" s="506">
        <v>0</v>
      </c>
      <c r="D9" s="496">
        <v>5.511</v>
      </c>
      <c r="E9" s="497">
        <f t="shared" si="0"/>
        <v>5.511</v>
      </c>
      <c r="F9" s="498">
        <v>2.737</v>
      </c>
      <c r="G9" s="499">
        <f t="shared" si="1"/>
        <v>2.774</v>
      </c>
      <c r="H9" s="332">
        <v>16488</v>
      </c>
      <c r="I9" s="134"/>
    </row>
    <row r="10" spans="1:9" ht="12.75">
      <c r="A10" s="505" t="s">
        <v>265</v>
      </c>
      <c r="B10" s="505" t="s">
        <v>266</v>
      </c>
      <c r="C10" s="506">
        <v>0</v>
      </c>
      <c r="D10" s="496">
        <v>6.334</v>
      </c>
      <c r="E10" s="497">
        <f t="shared" si="0"/>
        <v>6.334</v>
      </c>
      <c r="F10" s="498">
        <v>3.069</v>
      </c>
      <c r="G10" s="499">
        <f t="shared" si="1"/>
        <v>3.2649999999999997</v>
      </c>
      <c r="H10" s="332">
        <v>22884</v>
      </c>
      <c r="I10" s="134"/>
    </row>
    <row r="11" spans="1:9" ht="12.75">
      <c r="A11" s="505" t="s">
        <v>267</v>
      </c>
      <c r="B11" s="505" t="s">
        <v>268</v>
      </c>
      <c r="C11" s="506">
        <v>0</v>
      </c>
      <c r="D11" s="496">
        <v>5.326</v>
      </c>
      <c r="E11" s="497">
        <f t="shared" si="0"/>
        <v>5.326</v>
      </c>
      <c r="F11" s="498">
        <v>3.478</v>
      </c>
      <c r="G11" s="499">
        <f t="shared" si="1"/>
        <v>1.8479999999999994</v>
      </c>
      <c r="H11" s="332">
        <v>20784</v>
      </c>
      <c r="I11" s="134"/>
    </row>
    <row r="12" spans="1:9" ht="12.75">
      <c r="A12" s="505" t="s">
        <v>269</v>
      </c>
      <c r="B12" s="505" t="s">
        <v>270</v>
      </c>
      <c r="C12" s="506">
        <v>0</v>
      </c>
      <c r="D12" s="496">
        <v>2.207</v>
      </c>
      <c r="E12" s="497">
        <f t="shared" si="0"/>
        <v>2.207</v>
      </c>
      <c r="F12" s="498">
        <v>0.741</v>
      </c>
      <c r="G12" s="499">
        <f t="shared" si="1"/>
        <v>1.4659999999999997</v>
      </c>
      <c r="H12" s="332">
        <v>5280</v>
      </c>
      <c r="I12" s="134"/>
    </row>
    <row r="13" spans="1:9" ht="12.75">
      <c r="A13" s="505" t="s">
        <v>271</v>
      </c>
      <c r="B13" s="505" t="s">
        <v>272</v>
      </c>
      <c r="C13" s="506">
        <v>0</v>
      </c>
      <c r="D13" s="496">
        <v>4.678</v>
      </c>
      <c r="E13" s="497">
        <f t="shared" si="0"/>
        <v>4.678</v>
      </c>
      <c r="F13" s="498">
        <v>2.739</v>
      </c>
      <c r="G13" s="499">
        <f t="shared" si="1"/>
        <v>1.939</v>
      </c>
      <c r="H13" s="332">
        <v>22848</v>
      </c>
      <c r="I13" s="134"/>
    </row>
    <row r="14" spans="1:9" ht="12.75">
      <c r="A14" s="505" t="s">
        <v>273</v>
      </c>
      <c r="B14" s="505" t="s">
        <v>274</v>
      </c>
      <c r="C14" s="506">
        <v>0</v>
      </c>
      <c r="D14" s="496">
        <v>6.767</v>
      </c>
      <c r="E14" s="497">
        <f t="shared" si="0"/>
        <v>6.767</v>
      </c>
      <c r="F14" s="498">
        <v>5.457</v>
      </c>
      <c r="G14" s="499">
        <f t="shared" si="1"/>
        <v>1.3100000000000005</v>
      </c>
      <c r="H14" s="332">
        <v>20736</v>
      </c>
      <c r="I14" s="134"/>
    </row>
    <row r="15" spans="1:9" ht="12.75">
      <c r="A15" s="505" t="s">
        <v>275</v>
      </c>
      <c r="B15" s="505" t="s">
        <v>276</v>
      </c>
      <c r="C15" s="506">
        <v>4.046</v>
      </c>
      <c r="D15" s="496">
        <v>8.45</v>
      </c>
      <c r="E15" s="497">
        <f t="shared" si="0"/>
        <v>4.403999999999999</v>
      </c>
      <c r="F15" s="498">
        <v>1.926</v>
      </c>
      <c r="G15" s="499">
        <f t="shared" si="1"/>
        <v>2.477999999999999</v>
      </c>
      <c r="H15" s="332">
        <v>21720</v>
      </c>
      <c r="I15" s="134"/>
    </row>
    <row r="16" spans="1:9" ht="12.75">
      <c r="A16" s="505" t="s">
        <v>277</v>
      </c>
      <c r="B16" s="505" t="s">
        <v>278</v>
      </c>
      <c r="C16" s="496">
        <v>3.981</v>
      </c>
      <c r="D16" s="496">
        <v>0</v>
      </c>
      <c r="E16" s="497">
        <f t="shared" si="0"/>
        <v>3.981</v>
      </c>
      <c r="F16" s="498">
        <v>3.58</v>
      </c>
      <c r="G16" s="499">
        <f t="shared" si="1"/>
        <v>0.4009999999999998</v>
      </c>
      <c r="H16" s="332">
        <v>18496</v>
      </c>
      <c r="I16" s="134"/>
    </row>
    <row r="17" spans="1:9" ht="13.5" thickBot="1">
      <c r="A17" s="505" t="s">
        <v>279</v>
      </c>
      <c r="B17" s="505" t="s">
        <v>280</v>
      </c>
      <c r="C17" s="506">
        <v>4.894</v>
      </c>
      <c r="D17" s="496">
        <v>5.475</v>
      </c>
      <c r="E17" s="497">
        <f t="shared" si="0"/>
        <v>0.5809999999999995</v>
      </c>
      <c r="F17" s="498">
        <v>0.543</v>
      </c>
      <c r="G17" s="499">
        <f t="shared" si="1"/>
        <v>0.03799999999999948</v>
      </c>
      <c r="H17" s="332">
        <v>1128</v>
      </c>
      <c r="I17" s="134"/>
    </row>
    <row r="18" spans="1:9" ht="13.5" thickBot="1">
      <c r="A18" s="607" t="s">
        <v>828</v>
      </c>
      <c r="B18" s="607"/>
      <c r="C18" s="607"/>
      <c r="D18" s="607"/>
      <c r="E18" s="234">
        <f>SUM(E7:E17)</f>
        <v>46.113</v>
      </c>
      <c r="F18" s="337">
        <f>SUM(F7:F17)</f>
        <v>27.839999999999996</v>
      </c>
      <c r="G18" s="174">
        <f>SUM(G7:G17)</f>
        <v>18.272999999999996</v>
      </c>
      <c r="H18" s="288">
        <f>SUM(H7:H17)</f>
        <v>169297</v>
      </c>
      <c r="I18" s="155"/>
    </row>
    <row r="19" spans="1:8" ht="12.75">
      <c r="A19" s="102"/>
      <c r="B19" s="102"/>
      <c r="C19" s="99"/>
      <c r="D19" s="99"/>
      <c r="E19" s="99"/>
      <c r="F19" s="99"/>
      <c r="G19" s="99"/>
      <c r="H19" s="111"/>
    </row>
    <row r="20" spans="1:8" ht="12.75" customHeight="1">
      <c r="A20" s="178" t="s">
        <v>829</v>
      </c>
      <c r="B20" s="179"/>
      <c r="C20" s="99"/>
      <c r="D20" s="99"/>
      <c r="E20" s="176">
        <f>SUM(E6+E18)</f>
        <v>52.123999999999995</v>
      </c>
      <c r="F20" s="176">
        <f>SUM(F6+F18)</f>
        <v>31.903999999999996</v>
      </c>
      <c r="G20" s="176">
        <f>SUM(G6+G18)</f>
        <v>20.21999999999999</v>
      </c>
      <c r="H20" s="177">
        <f>SUM(H6:H17)</f>
        <v>193341</v>
      </c>
    </row>
    <row r="21" spans="1:7" ht="12.75" customHeight="1">
      <c r="A21" s="102"/>
      <c r="B21" s="102"/>
      <c r="C21" s="99"/>
      <c r="D21" s="99"/>
      <c r="E21" s="99"/>
      <c r="F21" s="99"/>
      <c r="G21" s="99"/>
    </row>
    <row r="22" spans="1:8" ht="12.75" customHeight="1">
      <c r="A22" s="183" t="s">
        <v>830</v>
      </c>
      <c r="B22" s="184"/>
      <c r="C22" s="99"/>
      <c r="D22" s="99"/>
      <c r="E22" s="99"/>
      <c r="F22" s="99"/>
      <c r="G22" s="99"/>
      <c r="H22" s="185"/>
    </row>
    <row r="23" spans="1:7" ht="12.75" customHeight="1">
      <c r="A23" s="178"/>
      <c r="B23" s="179"/>
      <c r="C23" s="99"/>
      <c r="D23" s="99"/>
      <c r="E23" s="99"/>
      <c r="F23" s="99"/>
      <c r="G23" s="99"/>
    </row>
    <row r="24" spans="1:7" ht="12.75" customHeight="1">
      <c r="A24" s="186" t="s">
        <v>663</v>
      </c>
      <c r="B24" s="179" t="s">
        <v>610</v>
      </c>
      <c r="G24" s="320" t="s">
        <v>1394</v>
      </c>
    </row>
    <row r="28" ht="12.75" customHeight="1"/>
  </sheetData>
  <sheetProtection selectLockedCells="1" selectUnlockedCells="1"/>
  <mergeCells count="8">
    <mergeCell ref="H3:H4"/>
    <mergeCell ref="I3:I4"/>
    <mergeCell ref="A6:D6"/>
    <mergeCell ref="A18:D18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2" ht="18">
      <c r="A2" s="112" t="s">
        <v>287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16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16"/>
      <c r="I4" s="606"/>
    </row>
    <row r="5" spans="1:9" ht="12.75">
      <c r="A5" s="120" t="s">
        <v>87</v>
      </c>
      <c r="B5" s="369" t="s">
        <v>288</v>
      </c>
      <c r="C5" s="160">
        <v>9.178</v>
      </c>
      <c r="D5" s="123">
        <v>12.962</v>
      </c>
      <c r="E5" s="122">
        <f>ABS(D5-C5)</f>
        <v>3.783999999999999</v>
      </c>
      <c r="F5" s="273">
        <v>0.945</v>
      </c>
      <c r="G5" s="244">
        <f>E5-F5</f>
        <v>2.838999999999999</v>
      </c>
      <c r="H5" s="370">
        <v>14200</v>
      </c>
      <c r="I5" s="371"/>
    </row>
    <row r="6" spans="1:9" ht="12.75">
      <c r="A6" s="372" t="s">
        <v>162</v>
      </c>
      <c r="B6" s="372" t="s">
        <v>289</v>
      </c>
      <c r="C6" s="244">
        <v>0</v>
      </c>
      <c r="D6" s="137">
        <v>5.068</v>
      </c>
      <c r="E6" s="136">
        <f>ABS(D6-C6)</f>
        <v>5.068</v>
      </c>
      <c r="F6" s="276">
        <v>4.306</v>
      </c>
      <c r="G6" s="244">
        <f>E6-F6</f>
        <v>0.7619999999999996</v>
      </c>
      <c r="H6" s="545">
        <v>5200</v>
      </c>
      <c r="I6" s="374"/>
    </row>
    <row r="7" spans="1:9" ht="12.75">
      <c r="A7" s="134" t="s">
        <v>89</v>
      </c>
      <c r="B7" s="134" t="s">
        <v>290</v>
      </c>
      <c r="C7" s="244">
        <v>20.138</v>
      </c>
      <c r="D7" s="137">
        <v>33.582</v>
      </c>
      <c r="E7" s="136">
        <f>ABS(D7-C7)</f>
        <v>13.443999999999999</v>
      </c>
      <c r="F7" s="276">
        <v>4.199</v>
      </c>
      <c r="G7" s="244">
        <f>E7-F7</f>
        <v>9.245</v>
      </c>
      <c r="H7" s="545">
        <v>55600</v>
      </c>
      <c r="I7" s="374"/>
    </row>
    <row r="8" spans="1:9" ht="12.75">
      <c r="A8" s="362" t="s">
        <v>683</v>
      </c>
      <c r="B8" s="362" t="s">
        <v>291</v>
      </c>
      <c r="C8" s="256">
        <v>46.965</v>
      </c>
      <c r="D8" s="375">
        <v>56.858</v>
      </c>
      <c r="E8" s="136">
        <f>ABS(D8-C8)</f>
        <v>9.892999999999994</v>
      </c>
      <c r="F8" s="276">
        <v>4.443</v>
      </c>
      <c r="G8" s="244">
        <f>E8-F8</f>
        <v>5.449999999999994</v>
      </c>
      <c r="H8" s="545">
        <v>31100</v>
      </c>
      <c r="I8" s="374"/>
    </row>
    <row r="9" spans="1:9" ht="12.75">
      <c r="A9" s="169" t="s">
        <v>232</v>
      </c>
      <c r="B9" s="169" t="s">
        <v>292</v>
      </c>
      <c r="C9" s="296">
        <v>3.647</v>
      </c>
      <c r="D9" s="146">
        <v>28.427</v>
      </c>
      <c r="E9" s="253">
        <f>ABS(D9-C9)</f>
        <v>24.78</v>
      </c>
      <c r="F9" s="281">
        <v>5.949</v>
      </c>
      <c r="G9" s="296">
        <f>E9-F9</f>
        <v>18.831000000000003</v>
      </c>
      <c r="H9" s="548">
        <v>93400</v>
      </c>
      <c r="I9" s="376"/>
    </row>
    <row r="10" spans="1:9" ht="12.75">
      <c r="A10" s="617" t="s">
        <v>685</v>
      </c>
      <c r="B10" s="617"/>
      <c r="C10" s="617"/>
      <c r="D10" s="617"/>
      <c r="E10" s="152">
        <f>SUM(E5:E9)</f>
        <v>56.968999999999994</v>
      </c>
      <c r="F10" s="337">
        <f>SUM(F5:F9)</f>
        <v>19.842</v>
      </c>
      <c r="G10" s="174">
        <f>SUM(G5:G9)</f>
        <v>37.126999999999995</v>
      </c>
      <c r="H10" s="177">
        <f>SUM(H5:H9)</f>
        <v>199500</v>
      </c>
      <c r="I10" s="377"/>
    </row>
    <row r="11" spans="1:9" ht="12.75">
      <c r="A11" s="249" t="s">
        <v>293</v>
      </c>
      <c r="B11" s="249" t="s">
        <v>294</v>
      </c>
      <c r="C11" s="160">
        <v>0</v>
      </c>
      <c r="D11" s="123">
        <v>6.04</v>
      </c>
      <c r="E11" s="128">
        <f aca="true" t="shared" si="0" ref="E11:E39">ABS(D11-C11)</f>
        <v>6.04</v>
      </c>
      <c r="F11" s="345">
        <v>4.437</v>
      </c>
      <c r="G11" s="160">
        <f aca="true" t="shared" si="1" ref="G11:G39">E11-F11</f>
        <v>1.6029999999999998</v>
      </c>
      <c r="H11" s="544">
        <v>2400</v>
      </c>
      <c r="I11" s="378"/>
    </row>
    <row r="12" spans="1:9" ht="12.75">
      <c r="A12" s="156" t="s">
        <v>238</v>
      </c>
      <c r="B12" s="134" t="s">
        <v>295</v>
      </c>
      <c r="C12" s="244">
        <v>6.789</v>
      </c>
      <c r="D12" s="137">
        <v>11.126</v>
      </c>
      <c r="E12" s="136">
        <f t="shared" si="0"/>
        <v>4.337</v>
      </c>
      <c r="F12" s="276">
        <v>1.076</v>
      </c>
      <c r="G12" s="244">
        <f t="shared" si="1"/>
        <v>3.2609999999999997</v>
      </c>
      <c r="H12" s="545">
        <v>10800</v>
      </c>
      <c r="I12" s="374"/>
    </row>
    <row r="13" spans="1:9" ht="12.75">
      <c r="A13" s="249" t="s">
        <v>296</v>
      </c>
      <c r="B13" s="120" t="s">
        <v>297</v>
      </c>
      <c r="C13" s="160">
        <v>0</v>
      </c>
      <c r="D13" s="129">
        <v>1.504</v>
      </c>
      <c r="E13" s="136">
        <f t="shared" si="0"/>
        <v>1.504</v>
      </c>
      <c r="F13" s="276">
        <v>1.052</v>
      </c>
      <c r="G13" s="244">
        <f t="shared" si="1"/>
        <v>0.45199999999999996</v>
      </c>
      <c r="H13" s="545">
        <v>2400</v>
      </c>
      <c r="I13" s="374"/>
    </row>
    <row r="14" spans="1:9" ht="12.75">
      <c r="A14" s="156" t="s">
        <v>298</v>
      </c>
      <c r="B14" s="134" t="s">
        <v>299</v>
      </c>
      <c r="C14" s="244">
        <v>0</v>
      </c>
      <c r="D14" s="137">
        <v>5.387</v>
      </c>
      <c r="E14" s="136">
        <f t="shared" si="0"/>
        <v>5.387</v>
      </c>
      <c r="F14" s="276">
        <v>1.489</v>
      </c>
      <c r="G14" s="244">
        <f t="shared" si="1"/>
        <v>3.8979999999999997</v>
      </c>
      <c r="H14" s="373">
        <v>25300</v>
      </c>
      <c r="I14" s="374"/>
    </row>
    <row r="15" spans="1:9" ht="12.75">
      <c r="A15" s="156" t="s">
        <v>300</v>
      </c>
      <c r="B15" s="156" t="s">
        <v>301</v>
      </c>
      <c r="C15" s="244">
        <v>0</v>
      </c>
      <c r="D15" s="137">
        <v>1.328</v>
      </c>
      <c r="E15" s="136">
        <f t="shared" si="0"/>
        <v>1.328</v>
      </c>
      <c r="F15" s="276">
        <v>0.609</v>
      </c>
      <c r="G15" s="244">
        <f t="shared" si="1"/>
        <v>0.7190000000000001</v>
      </c>
      <c r="H15" s="373">
        <v>5600</v>
      </c>
      <c r="I15" s="374"/>
    </row>
    <row r="16" spans="1:9" ht="12.75">
      <c r="A16" s="156" t="s">
        <v>112</v>
      </c>
      <c r="B16" s="134" t="s">
        <v>302</v>
      </c>
      <c r="C16" s="244">
        <v>6.049</v>
      </c>
      <c r="D16" s="137">
        <v>7.448</v>
      </c>
      <c r="E16" s="136">
        <f t="shared" si="0"/>
        <v>1.399</v>
      </c>
      <c r="F16" s="276">
        <v>0.327</v>
      </c>
      <c r="G16" s="244">
        <f t="shared" si="1"/>
        <v>1.072</v>
      </c>
      <c r="H16" s="373">
        <v>8800</v>
      </c>
      <c r="I16" s="374"/>
    </row>
    <row r="17" spans="1:9" ht="12.75">
      <c r="A17" s="156" t="s">
        <v>303</v>
      </c>
      <c r="B17" s="134" t="s">
        <v>304</v>
      </c>
      <c r="C17" s="244">
        <v>0</v>
      </c>
      <c r="D17" s="137">
        <v>5.323</v>
      </c>
      <c r="E17" s="136">
        <f t="shared" si="0"/>
        <v>5.323</v>
      </c>
      <c r="F17" s="276">
        <v>2.175</v>
      </c>
      <c r="G17" s="244">
        <f t="shared" si="1"/>
        <v>3.1480000000000006</v>
      </c>
      <c r="H17" s="546">
        <v>8000</v>
      </c>
      <c r="I17" s="374"/>
    </row>
    <row r="18" spans="1:9" ht="12.75">
      <c r="A18" s="249" t="s">
        <v>305</v>
      </c>
      <c r="B18" s="120" t="s">
        <v>306</v>
      </c>
      <c r="C18" s="160">
        <v>0</v>
      </c>
      <c r="D18" s="129">
        <v>1.237</v>
      </c>
      <c r="E18" s="136">
        <f t="shared" si="0"/>
        <v>1.237</v>
      </c>
      <c r="F18" s="276">
        <v>0.482</v>
      </c>
      <c r="G18" s="244">
        <f t="shared" si="1"/>
        <v>0.7550000000000001</v>
      </c>
      <c r="H18" s="545">
        <v>4000</v>
      </c>
      <c r="I18" s="374"/>
    </row>
    <row r="19" spans="1:9" ht="12.75">
      <c r="A19" s="156" t="s">
        <v>307</v>
      </c>
      <c r="B19" s="134" t="s">
        <v>308</v>
      </c>
      <c r="C19" s="244">
        <v>0</v>
      </c>
      <c r="D19" s="137">
        <v>6.281</v>
      </c>
      <c r="E19" s="136">
        <f t="shared" si="0"/>
        <v>6.281</v>
      </c>
      <c r="F19" s="276">
        <v>2.076</v>
      </c>
      <c r="G19" s="244">
        <f t="shared" si="1"/>
        <v>4.205</v>
      </c>
      <c r="H19" s="545">
        <v>14400</v>
      </c>
      <c r="I19" s="374"/>
    </row>
    <row r="20" spans="1:9" ht="12.75">
      <c r="A20" s="156" t="s">
        <v>124</v>
      </c>
      <c r="B20" s="134" t="s">
        <v>309</v>
      </c>
      <c r="C20" s="244">
        <v>0</v>
      </c>
      <c r="D20" s="137">
        <v>3.773</v>
      </c>
      <c r="E20" s="136">
        <f t="shared" si="0"/>
        <v>3.773</v>
      </c>
      <c r="F20" s="276">
        <v>1.377</v>
      </c>
      <c r="G20" s="244">
        <f t="shared" si="1"/>
        <v>2.396</v>
      </c>
      <c r="H20" s="545">
        <v>4600</v>
      </c>
      <c r="I20" s="374"/>
    </row>
    <row r="21" spans="1:9" ht="12.75">
      <c r="A21" s="156" t="s">
        <v>130</v>
      </c>
      <c r="B21" s="156" t="s">
        <v>310</v>
      </c>
      <c r="C21" s="244">
        <v>0</v>
      </c>
      <c r="D21" s="137">
        <v>2.584</v>
      </c>
      <c r="E21" s="136">
        <f t="shared" si="0"/>
        <v>2.584</v>
      </c>
      <c r="F21" s="276">
        <v>0.443</v>
      </c>
      <c r="G21" s="244">
        <f t="shared" si="1"/>
        <v>2.141</v>
      </c>
      <c r="H21" s="545">
        <v>16800</v>
      </c>
      <c r="I21" s="374"/>
    </row>
    <row r="22" spans="1:9" ht="12.75">
      <c r="A22" s="156" t="s">
        <v>311</v>
      </c>
      <c r="B22" s="156" t="s">
        <v>312</v>
      </c>
      <c r="C22" s="244">
        <v>0</v>
      </c>
      <c r="D22" s="137">
        <v>2.399</v>
      </c>
      <c r="E22" s="136">
        <f t="shared" si="0"/>
        <v>2.399</v>
      </c>
      <c r="F22" s="276">
        <v>0.554</v>
      </c>
      <c r="G22" s="244">
        <f t="shared" si="1"/>
        <v>1.845</v>
      </c>
      <c r="H22" s="545">
        <v>19200</v>
      </c>
      <c r="I22" s="374"/>
    </row>
    <row r="23" spans="1:9" ht="12.75">
      <c r="A23" s="156" t="s">
        <v>138</v>
      </c>
      <c r="B23" s="156" t="s">
        <v>313</v>
      </c>
      <c r="C23" s="244">
        <v>8.832</v>
      </c>
      <c r="D23" s="137">
        <v>10.547</v>
      </c>
      <c r="E23" s="136">
        <f t="shared" si="0"/>
        <v>1.7149999999999999</v>
      </c>
      <c r="F23" s="276">
        <v>1.715</v>
      </c>
      <c r="G23" s="244">
        <f t="shared" si="1"/>
        <v>0</v>
      </c>
      <c r="H23" s="546">
        <v>0</v>
      </c>
      <c r="I23" s="374"/>
    </row>
    <row r="24" spans="1:9" ht="12.75">
      <c r="A24" s="156" t="s">
        <v>314</v>
      </c>
      <c r="B24" s="156" t="s">
        <v>315</v>
      </c>
      <c r="C24" s="244">
        <v>6.211</v>
      </c>
      <c r="D24" s="137">
        <v>11.862</v>
      </c>
      <c r="E24" s="136">
        <f t="shared" si="0"/>
        <v>5.651</v>
      </c>
      <c r="F24" s="276">
        <v>1.214</v>
      </c>
      <c r="G24" s="244">
        <f t="shared" si="1"/>
        <v>4.436999999999999</v>
      </c>
      <c r="H24" s="546">
        <v>23200</v>
      </c>
      <c r="I24" s="374"/>
    </row>
    <row r="25" spans="1:9" ht="12.75">
      <c r="A25" s="156" t="s">
        <v>316</v>
      </c>
      <c r="B25" s="156" t="s">
        <v>317</v>
      </c>
      <c r="C25" s="244">
        <v>0</v>
      </c>
      <c r="D25" s="137">
        <v>3.04</v>
      </c>
      <c r="E25" s="136">
        <f t="shared" si="0"/>
        <v>3.04</v>
      </c>
      <c r="F25" s="276">
        <v>1.057</v>
      </c>
      <c r="G25" s="244">
        <f t="shared" si="1"/>
        <v>1.983</v>
      </c>
      <c r="H25" s="546">
        <v>16000</v>
      </c>
      <c r="I25" s="374"/>
    </row>
    <row r="26" spans="1:9" ht="12.75">
      <c r="A26" s="156" t="s">
        <v>318</v>
      </c>
      <c r="B26" s="134" t="s">
        <v>319</v>
      </c>
      <c r="C26" s="244">
        <v>0</v>
      </c>
      <c r="D26" s="137">
        <v>1.194</v>
      </c>
      <c r="E26" s="136">
        <f t="shared" si="0"/>
        <v>1.194</v>
      </c>
      <c r="F26" s="276">
        <v>1.124</v>
      </c>
      <c r="G26" s="244">
        <f t="shared" si="1"/>
        <v>0.06999999999999984</v>
      </c>
      <c r="H26" s="546">
        <v>0</v>
      </c>
      <c r="I26" s="374"/>
    </row>
    <row r="27" spans="1:9" ht="12.75">
      <c r="A27" s="156" t="s">
        <v>320</v>
      </c>
      <c r="B27" s="134" t="s">
        <v>321</v>
      </c>
      <c r="C27" s="244">
        <v>0</v>
      </c>
      <c r="D27" s="137">
        <v>1.367</v>
      </c>
      <c r="E27" s="136">
        <f t="shared" si="0"/>
        <v>1.367</v>
      </c>
      <c r="F27" s="276">
        <v>0.182</v>
      </c>
      <c r="G27" s="244">
        <f t="shared" si="1"/>
        <v>1.185</v>
      </c>
      <c r="H27" s="545">
        <v>4800</v>
      </c>
      <c r="I27" s="374"/>
    </row>
    <row r="28" spans="1:9" ht="12.75">
      <c r="A28" s="156" t="s">
        <v>322</v>
      </c>
      <c r="B28" s="134" t="s">
        <v>323</v>
      </c>
      <c r="C28" s="244">
        <v>0</v>
      </c>
      <c r="D28" s="137">
        <v>2.949</v>
      </c>
      <c r="E28" s="136">
        <f t="shared" si="0"/>
        <v>2.949</v>
      </c>
      <c r="F28" s="276">
        <v>1.367</v>
      </c>
      <c r="G28" s="244">
        <f t="shared" si="1"/>
        <v>1.5819999999999999</v>
      </c>
      <c r="H28" s="545">
        <v>6400</v>
      </c>
      <c r="I28" s="374"/>
    </row>
    <row r="29" spans="1:9" ht="12.75">
      <c r="A29" s="156" t="s">
        <v>324</v>
      </c>
      <c r="B29" s="134" t="s">
        <v>325</v>
      </c>
      <c r="C29" s="244">
        <v>0</v>
      </c>
      <c r="D29" s="137">
        <v>1.86</v>
      </c>
      <c r="E29" s="136">
        <f t="shared" si="0"/>
        <v>1.86</v>
      </c>
      <c r="F29" s="276">
        <v>0.548</v>
      </c>
      <c r="G29" s="244">
        <f t="shared" si="1"/>
        <v>1.312</v>
      </c>
      <c r="H29" s="545">
        <v>11200</v>
      </c>
      <c r="I29" s="374"/>
    </row>
    <row r="30" spans="1:9" ht="12.75">
      <c r="A30" s="156" t="s">
        <v>326</v>
      </c>
      <c r="B30" s="134" t="s">
        <v>327</v>
      </c>
      <c r="C30" s="244">
        <v>0</v>
      </c>
      <c r="D30" s="137">
        <v>10.409</v>
      </c>
      <c r="E30" s="136">
        <f t="shared" si="0"/>
        <v>10.409</v>
      </c>
      <c r="F30" s="276">
        <v>5.865</v>
      </c>
      <c r="G30" s="244">
        <f t="shared" si="1"/>
        <v>4.5440000000000005</v>
      </c>
      <c r="H30" s="545">
        <v>26500</v>
      </c>
      <c r="I30" s="374"/>
    </row>
    <row r="31" spans="1:9" ht="12.75">
      <c r="A31" s="156" t="s">
        <v>328</v>
      </c>
      <c r="B31" s="134" t="s">
        <v>329</v>
      </c>
      <c r="C31" s="244">
        <v>0</v>
      </c>
      <c r="D31" s="137">
        <v>1.317</v>
      </c>
      <c r="E31" s="136">
        <f t="shared" si="0"/>
        <v>1.317</v>
      </c>
      <c r="F31" s="276">
        <v>0.528</v>
      </c>
      <c r="G31" s="244">
        <f t="shared" si="1"/>
        <v>0.7889999999999999</v>
      </c>
      <c r="H31" s="545">
        <v>6400</v>
      </c>
      <c r="I31" s="374"/>
    </row>
    <row r="32" spans="1:9" ht="12.75">
      <c r="A32" s="156" t="s">
        <v>330</v>
      </c>
      <c r="B32" s="134" t="s">
        <v>331</v>
      </c>
      <c r="C32" s="244">
        <v>0</v>
      </c>
      <c r="D32" s="137">
        <v>3.577</v>
      </c>
      <c r="E32" s="136">
        <f t="shared" si="0"/>
        <v>3.577</v>
      </c>
      <c r="F32" s="276">
        <v>0.103</v>
      </c>
      <c r="G32" s="244">
        <f t="shared" si="1"/>
        <v>3.4739999999999998</v>
      </c>
      <c r="H32" s="545">
        <v>18000</v>
      </c>
      <c r="I32" s="374"/>
    </row>
    <row r="33" spans="1:9" ht="12.75">
      <c r="A33" s="156" t="s">
        <v>332</v>
      </c>
      <c r="B33" s="156" t="s">
        <v>333</v>
      </c>
      <c r="C33" s="244">
        <v>0</v>
      </c>
      <c r="D33" s="137">
        <v>2.071</v>
      </c>
      <c r="E33" s="136">
        <f t="shared" si="0"/>
        <v>2.071</v>
      </c>
      <c r="F33" s="276">
        <v>2.071</v>
      </c>
      <c r="G33" s="244">
        <f t="shared" si="1"/>
        <v>0</v>
      </c>
      <c r="H33" s="546">
        <v>0</v>
      </c>
      <c r="I33" s="374"/>
    </row>
    <row r="34" spans="1:9" ht="12.75">
      <c r="A34" s="156" t="s">
        <v>334</v>
      </c>
      <c r="B34" s="156" t="s">
        <v>335</v>
      </c>
      <c r="C34" s="244">
        <v>3.156</v>
      </c>
      <c r="D34" s="137">
        <v>10.28</v>
      </c>
      <c r="E34" s="136">
        <f t="shared" si="0"/>
        <v>7.123999999999999</v>
      </c>
      <c r="F34" s="276">
        <v>0.954</v>
      </c>
      <c r="G34" s="244">
        <f t="shared" si="1"/>
        <v>6.169999999999999</v>
      </c>
      <c r="H34" s="545">
        <v>32400</v>
      </c>
      <c r="I34" s="374"/>
    </row>
    <row r="35" spans="1:9" ht="12.75">
      <c r="A35" s="156" t="s">
        <v>336</v>
      </c>
      <c r="B35" s="134" t="s">
        <v>337</v>
      </c>
      <c r="C35" s="244">
        <v>0</v>
      </c>
      <c r="D35" s="137">
        <v>1.143</v>
      </c>
      <c r="E35" s="136">
        <f t="shared" si="0"/>
        <v>1.143</v>
      </c>
      <c r="F35" s="276">
        <v>0.296</v>
      </c>
      <c r="G35" s="244">
        <f t="shared" si="1"/>
        <v>0.847</v>
      </c>
      <c r="H35" s="546">
        <v>6800</v>
      </c>
      <c r="I35" s="374"/>
    </row>
    <row r="36" spans="1:9" ht="12.75">
      <c r="A36" s="156" t="s">
        <v>338</v>
      </c>
      <c r="B36" s="134" t="s">
        <v>339</v>
      </c>
      <c r="C36" s="244">
        <v>0</v>
      </c>
      <c r="D36" s="137">
        <v>1.357</v>
      </c>
      <c r="E36" s="136">
        <f t="shared" si="0"/>
        <v>1.357</v>
      </c>
      <c r="F36" s="276">
        <v>1.357</v>
      </c>
      <c r="G36" s="244">
        <f t="shared" si="1"/>
        <v>0</v>
      </c>
      <c r="H36" s="546">
        <v>0</v>
      </c>
      <c r="I36" s="374"/>
    </row>
    <row r="37" spans="1:9" ht="12.75">
      <c r="A37" s="156" t="s">
        <v>340</v>
      </c>
      <c r="B37" s="156" t="s">
        <v>341</v>
      </c>
      <c r="C37" s="244">
        <v>0</v>
      </c>
      <c r="D37" s="137">
        <v>0.662</v>
      </c>
      <c r="E37" s="136">
        <f t="shared" si="0"/>
        <v>0.662</v>
      </c>
      <c r="F37" s="276">
        <v>0.326</v>
      </c>
      <c r="G37" s="244">
        <f t="shared" si="1"/>
        <v>0.336</v>
      </c>
      <c r="H37" s="546">
        <v>3200</v>
      </c>
      <c r="I37" s="374"/>
    </row>
    <row r="38" spans="1:9" ht="12.75">
      <c r="A38" s="156" t="s">
        <v>342</v>
      </c>
      <c r="B38" s="134" t="s">
        <v>343</v>
      </c>
      <c r="C38" s="244">
        <v>0</v>
      </c>
      <c r="D38" s="137">
        <v>1.05</v>
      </c>
      <c r="E38" s="136">
        <f t="shared" si="0"/>
        <v>1.05</v>
      </c>
      <c r="F38" s="276">
        <v>0.705</v>
      </c>
      <c r="G38" s="244">
        <f t="shared" si="1"/>
        <v>0.3450000000000001</v>
      </c>
      <c r="H38" s="546">
        <v>2100</v>
      </c>
      <c r="I38" s="374"/>
    </row>
    <row r="39" spans="1:9" ht="12.75">
      <c r="A39" s="169" t="s">
        <v>344</v>
      </c>
      <c r="B39" s="151" t="s">
        <v>345</v>
      </c>
      <c r="C39" s="296">
        <v>0</v>
      </c>
      <c r="D39" s="146">
        <v>6.709</v>
      </c>
      <c r="E39" s="136">
        <f t="shared" si="0"/>
        <v>6.709</v>
      </c>
      <c r="F39" s="276">
        <v>4.692</v>
      </c>
      <c r="G39" s="244">
        <f t="shared" si="1"/>
        <v>2.0169999999999995</v>
      </c>
      <c r="H39" s="547">
        <v>3300</v>
      </c>
      <c r="I39" s="379"/>
    </row>
    <row r="40" spans="1:9" ht="12.75">
      <c r="A40" s="608" t="s">
        <v>828</v>
      </c>
      <c r="B40" s="608"/>
      <c r="C40" s="608"/>
      <c r="D40" s="608"/>
      <c r="E40" s="152">
        <f>SUM(E11:E39)</f>
        <v>94.78699999999999</v>
      </c>
      <c r="F40" s="337">
        <f>SUM(F11:F39)</f>
        <v>40.20099999999999</v>
      </c>
      <c r="G40" s="174">
        <f>SUM(G11:G39)</f>
        <v>54.585999999999984</v>
      </c>
      <c r="H40" s="258">
        <f>SUM(H11:H39)</f>
        <v>282600</v>
      </c>
      <c r="I40" s="155"/>
    </row>
    <row r="41" spans="1:8" ht="12.75">
      <c r="A41" s="380"/>
      <c r="B41" s="380"/>
      <c r="C41" s="340"/>
      <c r="D41" s="340"/>
      <c r="E41" s="340"/>
      <c r="F41" s="340"/>
      <c r="G41" s="340"/>
      <c r="H41" s="28"/>
    </row>
    <row r="42" spans="1:8" ht="12.75" customHeight="1">
      <c r="A42" s="178" t="s">
        <v>829</v>
      </c>
      <c r="B42" s="102"/>
      <c r="C42" s="99"/>
      <c r="D42" s="99"/>
      <c r="E42" s="341">
        <f>SUM(E40+E10)</f>
        <v>151.75599999999997</v>
      </c>
      <c r="F42" s="341">
        <f>SUM(F40+F10)</f>
        <v>60.04299999999999</v>
      </c>
      <c r="G42" s="341">
        <f>SUM(G40+G10)</f>
        <v>91.71299999999998</v>
      </c>
      <c r="H42" s="182">
        <f>SUM(H10:H39)</f>
        <v>482100</v>
      </c>
    </row>
    <row r="43" spans="3:8" ht="12.75" customHeight="1">
      <c r="C43"/>
      <c r="D43"/>
      <c r="E43"/>
      <c r="F43"/>
      <c r="G43"/>
      <c r="H43" s="111"/>
    </row>
    <row r="44" spans="1:8" ht="12.75" customHeight="1">
      <c r="A44" s="183" t="s">
        <v>830</v>
      </c>
      <c r="B44" s="184"/>
      <c r="C44" s="99"/>
      <c r="D44" s="99"/>
      <c r="E44" s="99"/>
      <c r="F44" s="99"/>
      <c r="G44" s="99"/>
      <c r="H44" s="185">
        <f>SUM(H17:H39,H12:H13,H6:H9)</f>
        <v>425800</v>
      </c>
    </row>
    <row r="45" spans="1:7" ht="12.75" customHeight="1">
      <c r="A45" s="178"/>
      <c r="B45" s="179"/>
      <c r="C45" s="99"/>
      <c r="D45" s="99"/>
      <c r="E45" s="99"/>
      <c r="F45" s="99"/>
      <c r="G45" s="99"/>
    </row>
    <row r="46" spans="1:7" ht="12.75" customHeight="1">
      <c r="A46" s="186" t="s">
        <v>663</v>
      </c>
      <c r="B46" s="179"/>
      <c r="C46" s="99"/>
      <c r="D46" s="99"/>
      <c r="E46" s="99"/>
      <c r="F46" s="99"/>
      <c r="G46" s="99"/>
    </row>
    <row r="47" ht="12.75" customHeight="1">
      <c r="G47" s="320" t="s">
        <v>1394</v>
      </c>
    </row>
    <row r="48" ht="12.75" customHeight="1">
      <c r="G48" s="320"/>
    </row>
    <row r="49" ht="12.75" customHeight="1"/>
    <row r="50" ht="12.75" customHeight="1"/>
  </sheetData>
  <sheetProtection/>
  <mergeCells count="8">
    <mergeCell ref="H3:H4"/>
    <mergeCell ref="I3:I4"/>
    <mergeCell ref="A10:D10"/>
    <mergeCell ref="A40:D40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2" ht="18.75" thickBot="1">
      <c r="A2" s="112" t="s">
        <v>287</v>
      </c>
    </row>
    <row r="3" spans="1:9" ht="13.5" customHeight="1" thickBo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16" t="s">
        <v>671</v>
      </c>
      <c r="I3" s="605" t="s">
        <v>662</v>
      </c>
    </row>
    <row r="4" spans="1:9" ht="13.5" thickBot="1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16"/>
      <c r="I4" s="606"/>
    </row>
    <row r="5" spans="1:9" ht="12.75">
      <c r="A5" s="372" t="s">
        <v>162</v>
      </c>
      <c r="B5" s="372" t="s">
        <v>289</v>
      </c>
      <c r="C5" s="244">
        <v>0</v>
      </c>
      <c r="D5" s="137">
        <v>5.068</v>
      </c>
      <c r="E5" s="136">
        <f>ABS(D5-C5)</f>
        <v>5.068</v>
      </c>
      <c r="F5" s="276">
        <v>4.306</v>
      </c>
      <c r="G5" s="244">
        <f>E5-F5</f>
        <v>0.7619999999999996</v>
      </c>
      <c r="H5" s="545">
        <v>5200</v>
      </c>
      <c r="I5" s="374"/>
    </row>
    <row r="6" spans="1:9" ht="12.75">
      <c r="A6" s="134" t="s">
        <v>89</v>
      </c>
      <c r="B6" s="134" t="s">
        <v>290</v>
      </c>
      <c r="C6" s="244">
        <v>20.138</v>
      </c>
      <c r="D6" s="137">
        <v>33.582</v>
      </c>
      <c r="E6" s="136">
        <f>ABS(D6-C6)</f>
        <v>13.443999999999999</v>
      </c>
      <c r="F6" s="276">
        <v>4.199</v>
      </c>
      <c r="G6" s="244">
        <f>E6-F6</f>
        <v>9.245</v>
      </c>
      <c r="H6" s="545">
        <v>55600</v>
      </c>
      <c r="I6" s="374"/>
    </row>
    <row r="7" spans="1:9" ht="12.75">
      <c r="A7" s="362" t="s">
        <v>683</v>
      </c>
      <c r="B7" s="362" t="s">
        <v>291</v>
      </c>
      <c r="C7" s="256">
        <v>46.965</v>
      </c>
      <c r="D7" s="375">
        <v>56.858</v>
      </c>
      <c r="E7" s="136">
        <f>ABS(D7-C7)</f>
        <v>9.892999999999994</v>
      </c>
      <c r="F7" s="276">
        <v>4.443</v>
      </c>
      <c r="G7" s="244">
        <f>E7-F7</f>
        <v>5.449999999999994</v>
      </c>
      <c r="H7" s="545">
        <v>31100</v>
      </c>
      <c r="I7" s="374"/>
    </row>
    <row r="8" spans="1:9" ht="12.75">
      <c r="A8" s="169" t="s">
        <v>232</v>
      </c>
      <c r="B8" s="169" t="s">
        <v>292</v>
      </c>
      <c r="C8" s="296">
        <v>3.647</v>
      </c>
      <c r="D8" s="146">
        <v>28.427</v>
      </c>
      <c r="E8" s="253">
        <f>ABS(D8-C8)</f>
        <v>24.78</v>
      </c>
      <c r="F8" s="281">
        <v>5.949</v>
      </c>
      <c r="G8" s="296">
        <f>E8-F8</f>
        <v>18.831000000000003</v>
      </c>
      <c r="H8" s="548">
        <v>93400</v>
      </c>
      <c r="I8" s="376"/>
    </row>
    <row r="9" spans="1:9" ht="12.75">
      <c r="A9" s="617" t="s">
        <v>685</v>
      </c>
      <c r="B9" s="617"/>
      <c r="C9" s="617"/>
      <c r="D9" s="617"/>
      <c r="E9" s="152">
        <f>SUM(E5:E8)</f>
        <v>53.184999999999995</v>
      </c>
      <c r="F9" s="337">
        <f>SUM(F5:F8)</f>
        <v>18.897</v>
      </c>
      <c r="G9" s="174">
        <f>SUM(G5:G8)</f>
        <v>34.288</v>
      </c>
      <c r="H9" s="177">
        <f>SUM(H5:H8)</f>
        <v>185300</v>
      </c>
      <c r="I9" s="377"/>
    </row>
    <row r="10" spans="1:9" ht="12.75">
      <c r="A10" s="156" t="s">
        <v>238</v>
      </c>
      <c r="B10" s="134" t="s">
        <v>295</v>
      </c>
      <c r="C10" s="244">
        <v>6.789</v>
      </c>
      <c r="D10" s="137">
        <v>11.126</v>
      </c>
      <c r="E10" s="136">
        <f aca="true" t="shared" si="0" ref="E10:E34">ABS(D10-C10)</f>
        <v>4.337</v>
      </c>
      <c r="F10" s="276">
        <v>1.076</v>
      </c>
      <c r="G10" s="244">
        <f aca="true" t="shared" si="1" ref="G10:G34">E10-F10</f>
        <v>3.2609999999999997</v>
      </c>
      <c r="H10" s="545">
        <v>10800</v>
      </c>
      <c r="I10" s="374"/>
    </row>
    <row r="11" spans="1:9" ht="12.75">
      <c r="A11" s="249" t="s">
        <v>296</v>
      </c>
      <c r="B11" s="120" t="s">
        <v>297</v>
      </c>
      <c r="C11" s="160">
        <v>0</v>
      </c>
      <c r="D11" s="129">
        <v>1.504</v>
      </c>
      <c r="E11" s="136">
        <f t="shared" si="0"/>
        <v>1.504</v>
      </c>
      <c r="F11" s="276">
        <v>1.052</v>
      </c>
      <c r="G11" s="244">
        <f t="shared" si="1"/>
        <v>0.45199999999999996</v>
      </c>
      <c r="H11" s="545">
        <v>2400</v>
      </c>
      <c r="I11" s="374"/>
    </row>
    <row r="12" spans="1:9" ht="12.75">
      <c r="A12" s="156" t="s">
        <v>303</v>
      </c>
      <c r="B12" s="134" t="s">
        <v>304</v>
      </c>
      <c r="C12" s="244">
        <v>0</v>
      </c>
      <c r="D12" s="137">
        <v>5.323</v>
      </c>
      <c r="E12" s="136">
        <f t="shared" si="0"/>
        <v>5.323</v>
      </c>
      <c r="F12" s="276">
        <v>2.175</v>
      </c>
      <c r="G12" s="244">
        <f t="shared" si="1"/>
        <v>3.1480000000000006</v>
      </c>
      <c r="H12" s="546">
        <v>8000</v>
      </c>
      <c r="I12" s="374"/>
    </row>
    <row r="13" spans="1:9" ht="12.75">
      <c r="A13" s="249" t="s">
        <v>305</v>
      </c>
      <c r="B13" s="120" t="s">
        <v>306</v>
      </c>
      <c r="C13" s="160">
        <v>0</v>
      </c>
      <c r="D13" s="129">
        <v>1.237</v>
      </c>
      <c r="E13" s="136">
        <f t="shared" si="0"/>
        <v>1.237</v>
      </c>
      <c r="F13" s="276">
        <v>0.482</v>
      </c>
      <c r="G13" s="244">
        <f t="shared" si="1"/>
        <v>0.7550000000000001</v>
      </c>
      <c r="H13" s="545">
        <v>4000</v>
      </c>
      <c r="I13" s="374"/>
    </row>
    <row r="14" spans="1:9" ht="12.75">
      <c r="A14" s="156" t="s">
        <v>307</v>
      </c>
      <c r="B14" s="134" t="s">
        <v>308</v>
      </c>
      <c r="C14" s="244">
        <v>0</v>
      </c>
      <c r="D14" s="137">
        <v>6.281</v>
      </c>
      <c r="E14" s="136">
        <f t="shared" si="0"/>
        <v>6.281</v>
      </c>
      <c r="F14" s="276">
        <v>2.076</v>
      </c>
      <c r="G14" s="244">
        <f t="shared" si="1"/>
        <v>4.205</v>
      </c>
      <c r="H14" s="545">
        <v>14400</v>
      </c>
      <c r="I14" s="374"/>
    </row>
    <row r="15" spans="1:9" ht="12.75">
      <c r="A15" s="156" t="s">
        <v>124</v>
      </c>
      <c r="B15" s="134" t="s">
        <v>309</v>
      </c>
      <c r="C15" s="244">
        <v>0</v>
      </c>
      <c r="D15" s="137">
        <v>3.773</v>
      </c>
      <c r="E15" s="136">
        <f t="shared" si="0"/>
        <v>3.773</v>
      </c>
      <c r="F15" s="276">
        <v>1.377</v>
      </c>
      <c r="G15" s="244">
        <f t="shared" si="1"/>
        <v>2.396</v>
      </c>
      <c r="H15" s="545">
        <v>4600</v>
      </c>
      <c r="I15" s="374"/>
    </row>
    <row r="16" spans="1:9" ht="12.75">
      <c r="A16" s="156" t="s">
        <v>130</v>
      </c>
      <c r="B16" s="156" t="s">
        <v>310</v>
      </c>
      <c r="C16" s="244">
        <v>0</v>
      </c>
      <c r="D16" s="137">
        <v>2.584</v>
      </c>
      <c r="E16" s="136">
        <f t="shared" si="0"/>
        <v>2.584</v>
      </c>
      <c r="F16" s="276">
        <v>0.443</v>
      </c>
      <c r="G16" s="244">
        <f t="shared" si="1"/>
        <v>2.141</v>
      </c>
      <c r="H16" s="545">
        <v>16800</v>
      </c>
      <c r="I16" s="374"/>
    </row>
    <row r="17" spans="1:9" ht="12.75">
      <c r="A17" s="156" t="s">
        <v>311</v>
      </c>
      <c r="B17" s="156" t="s">
        <v>312</v>
      </c>
      <c r="C17" s="244">
        <v>0</v>
      </c>
      <c r="D17" s="137">
        <v>2.399</v>
      </c>
      <c r="E17" s="136">
        <f t="shared" si="0"/>
        <v>2.399</v>
      </c>
      <c r="F17" s="276">
        <v>0.554</v>
      </c>
      <c r="G17" s="244">
        <f t="shared" si="1"/>
        <v>1.845</v>
      </c>
      <c r="H17" s="545">
        <v>19200</v>
      </c>
      <c r="I17" s="374"/>
    </row>
    <row r="18" spans="1:9" ht="12.75">
      <c r="A18" s="156" t="s">
        <v>138</v>
      </c>
      <c r="B18" s="156" t="s">
        <v>313</v>
      </c>
      <c r="C18" s="244">
        <v>8.832</v>
      </c>
      <c r="D18" s="137">
        <v>10.547</v>
      </c>
      <c r="E18" s="136">
        <f t="shared" si="0"/>
        <v>1.7149999999999999</v>
      </c>
      <c r="F18" s="276">
        <v>1.715</v>
      </c>
      <c r="G18" s="244">
        <f t="shared" si="1"/>
        <v>0</v>
      </c>
      <c r="H18" s="546">
        <v>0</v>
      </c>
      <c r="I18" s="374"/>
    </row>
    <row r="19" spans="1:9" ht="12.75">
      <c r="A19" s="156" t="s">
        <v>314</v>
      </c>
      <c r="B19" s="156" t="s">
        <v>315</v>
      </c>
      <c r="C19" s="244">
        <v>6.211</v>
      </c>
      <c r="D19" s="137">
        <v>11.862</v>
      </c>
      <c r="E19" s="136">
        <f t="shared" si="0"/>
        <v>5.651</v>
      </c>
      <c r="F19" s="276">
        <v>1.214</v>
      </c>
      <c r="G19" s="244">
        <f t="shared" si="1"/>
        <v>4.436999999999999</v>
      </c>
      <c r="H19" s="546">
        <v>23200</v>
      </c>
      <c r="I19" s="374"/>
    </row>
    <row r="20" spans="1:9" ht="12.75">
      <c r="A20" s="156" t="s">
        <v>316</v>
      </c>
      <c r="B20" s="156" t="s">
        <v>317</v>
      </c>
      <c r="C20" s="244">
        <v>0</v>
      </c>
      <c r="D20" s="137">
        <v>3.04</v>
      </c>
      <c r="E20" s="136">
        <f t="shared" si="0"/>
        <v>3.04</v>
      </c>
      <c r="F20" s="276">
        <v>1.057</v>
      </c>
      <c r="G20" s="244">
        <f t="shared" si="1"/>
        <v>1.983</v>
      </c>
      <c r="H20" s="546">
        <v>16000</v>
      </c>
      <c r="I20" s="374"/>
    </row>
    <row r="21" spans="1:9" ht="12.75">
      <c r="A21" s="156" t="s">
        <v>318</v>
      </c>
      <c r="B21" s="134" t="s">
        <v>319</v>
      </c>
      <c r="C21" s="244">
        <v>0</v>
      </c>
      <c r="D21" s="137">
        <v>1.194</v>
      </c>
      <c r="E21" s="136">
        <f t="shared" si="0"/>
        <v>1.194</v>
      </c>
      <c r="F21" s="276">
        <v>1.124</v>
      </c>
      <c r="G21" s="244">
        <f t="shared" si="1"/>
        <v>0.06999999999999984</v>
      </c>
      <c r="H21" s="546">
        <v>0</v>
      </c>
      <c r="I21" s="374"/>
    </row>
    <row r="22" spans="1:9" ht="12.75">
      <c r="A22" s="156" t="s">
        <v>320</v>
      </c>
      <c r="B22" s="134" t="s">
        <v>321</v>
      </c>
      <c r="C22" s="244">
        <v>0</v>
      </c>
      <c r="D22" s="137">
        <v>1.367</v>
      </c>
      <c r="E22" s="136">
        <f t="shared" si="0"/>
        <v>1.367</v>
      </c>
      <c r="F22" s="276">
        <v>0.182</v>
      </c>
      <c r="G22" s="244">
        <f t="shared" si="1"/>
        <v>1.185</v>
      </c>
      <c r="H22" s="545">
        <v>4800</v>
      </c>
      <c r="I22" s="374"/>
    </row>
    <row r="23" spans="1:9" ht="12.75">
      <c r="A23" s="156" t="s">
        <v>322</v>
      </c>
      <c r="B23" s="134" t="s">
        <v>323</v>
      </c>
      <c r="C23" s="244">
        <v>0</v>
      </c>
      <c r="D23" s="137">
        <v>2.949</v>
      </c>
      <c r="E23" s="136">
        <f t="shared" si="0"/>
        <v>2.949</v>
      </c>
      <c r="F23" s="276">
        <v>1.367</v>
      </c>
      <c r="G23" s="244">
        <f t="shared" si="1"/>
        <v>1.5819999999999999</v>
      </c>
      <c r="H23" s="545">
        <v>6400</v>
      </c>
      <c r="I23" s="374"/>
    </row>
    <row r="24" spans="1:9" ht="12.75">
      <c r="A24" s="156" t="s">
        <v>324</v>
      </c>
      <c r="B24" s="134" t="s">
        <v>325</v>
      </c>
      <c r="C24" s="244">
        <v>0</v>
      </c>
      <c r="D24" s="137">
        <v>1.86</v>
      </c>
      <c r="E24" s="136">
        <f t="shared" si="0"/>
        <v>1.86</v>
      </c>
      <c r="F24" s="276">
        <v>0.548</v>
      </c>
      <c r="G24" s="244">
        <f t="shared" si="1"/>
        <v>1.312</v>
      </c>
      <c r="H24" s="545">
        <v>11200</v>
      </c>
      <c r="I24" s="374"/>
    </row>
    <row r="25" spans="1:9" ht="12.75">
      <c r="A25" s="156" t="s">
        <v>326</v>
      </c>
      <c r="B25" s="134" t="s">
        <v>327</v>
      </c>
      <c r="C25" s="244">
        <v>0</v>
      </c>
      <c r="D25" s="137">
        <v>10.409</v>
      </c>
      <c r="E25" s="136">
        <f t="shared" si="0"/>
        <v>10.409</v>
      </c>
      <c r="F25" s="276">
        <v>5.865</v>
      </c>
      <c r="G25" s="244">
        <f t="shared" si="1"/>
        <v>4.5440000000000005</v>
      </c>
      <c r="H25" s="545">
        <v>26500</v>
      </c>
      <c r="I25" s="374"/>
    </row>
    <row r="26" spans="1:9" ht="12.75">
      <c r="A26" s="156" t="s">
        <v>328</v>
      </c>
      <c r="B26" s="134" t="s">
        <v>329</v>
      </c>
      <c r="C26" s="244">
        <v>0</v>
      </c>
      <c r="D26" s="137">
        <v>1.317</v>
      </c>
      <c r="E26" s="136">
        <f t="shared" si="0"/>
        <v>1.317</v>
      </c>
      <c r="F26" s="276">
        <v>0.528</v>
      </c>
      <c r="G26" s="244">
        <f t="shared" si="1"/>
        <v>0.7889999999999999</v>
      </c>
      <c r="H26" s="545">
        <v>6400</v>
      </c>
      <c r="I26" s="374"/>
    </row>
    <row r="27" spans="1:9" ht="12.75">
      <c r="A27" s="156" t="s">
        <v>330</v>
      </c>
      <c r="B27" s="134" t="s">
        <v>331</v>
      </c>
      <c r="C27" s="244">
        <v>0</v>
      </c>
      <c r="D27" s="137">
        <v>3.577</v>
      </c>
      <c r="E27" s="136">
        <f t="shared" si="0"/>
        <v>3.577</v>
      </c>
      <c r="F27" s="276">
        <v>0.103</v>
      </c>
      <c r="G27" s="244">
        <f t="shared" si="1"/>
        <v>3.4739999999999998</v>
      </c>
      <c r="H27" s="545">
        <v>18000</v>
      </c>
      <c r="I27" s="374"/>
    </row>
    <row r="28" spans="1:9" ht="12.75">
      <c r="A28" s="156" t="s">
        <v>332</v>
      </c>
      <c r="B28" s="156" t="s">
        <v>333</v>
      </c>
      <c r="C28" s="244">
        <v>0</v>
      </c>
      <c r="D28" s="137">
        <v>2.071</v>
      </c>
      <c r="E28" s="136">
        <f t="shared" si="0"/>
        <v>2.071</v>
      </c>
      <c r="F28" s="276">
        <v>2.071</v>
      </c>
      <c r="G28" s="244">
        <f t="shared" si="1"/>
        <v>0</v>
      </c>
      <c r="H28" s="546">
        <v>0</v>
      </c>
      <c r="I28" s="374"/>
    </row>
    <row r="29" spans="1:9" ht="12.75">
      <c r="A29" s="156" t="s">
        <v>334</v>
      </c>
      <c r="B29" s="156" t="s">
        <v>335</v>
      </c>
      <c r="C29" s="244">
        <v>3.156</v>
      </c>
      <c r="D29" s="137">
        <v>10.28</v>
      </c>
      <c r="E29" s="136">
        <f t="shared" si="0"/>
        <v>7.123999999999999</v>
      </c>
      <c r="F29" s="276">
        <v>0.954</v>
      </c>
      <c r="G29" s="244">
        <f t="shared" si="1"/>
        <v>6.169999999999999</v>
      </c>
      <c r="H29" s="545">
        <v>32400</v>
      </c>
      <c r="I29" s="374"/>
    </row>
    <row r="30" spans="1:9" ht="12.75">
      <c r="A30" s="156" t="s">
        <v>336</v>
      </c>
      <c r="B30" s="134" t="s">
        <v>337</v>
      </c>
      <c r="C30" s="244">
        <v>0</v>
      </c>
      <c r="D30" s="137">
        <v>1.143</v>
      </c>
      <c r="E30" s="136">
        <f t="shared" si="0"/>
        <v>1.143</v>
      </c>
      <c r="F30" s="276">
        <v>0.296</v>
      </c>
      <c r="G30" s="244">
        <f t="shared" si="1"/>
        <v>0.847</v>
      </c>
      <c r="H30" s="546">
        <v>6800</v>
      </c>
      <c r="I30" s="374"/>
    </row>
    <row r="31" spans="1:9" ht="12.75">
      <c r="A31" s="156" t="s">
        <v>338</v>
      </c>
      <c r="B31" s="134" t="s">
        <v>339</v>
      </c>
      <c r="C31" s="244">
        <v>0</v>
      </c>
      <c r="D31" s="137">
        <v>1.357</v>
      </c>
      <c r="E31" s="136">
        <f t="shared" si="0"/>
        <v>1.357</v>
      </c>
      <c r="F31" s="276">
        <v>1.357</v>
      </c>
      <c r="G31" s="244">
        <f t="shared" si="1"/>
        <v>0</v>
      </c>
      <c r="H31" s="546">
        <v>0</v>
      </c>
      <c r="I31" s="374"/>
    </row>
    <row r="32" spans="1:9" ht="12.75">
      <c r="A32" s="156" t="s">
        <v>340</v>
      </c>
      <c r="B32" s="156" t="s">
        <v>341</v>
      </c>
      <c r="C32" s="244">
        <v>0</v>
      </c>
      <c r="D32" s="137">
        <v>0.662</v>
      </c>
      <c r="E32" s="136">
        <f t="shared" si="0"/>
        <v>0.662</v>
      </c>
      <c r="F32" s="276">
        <v>0.326</v>
      </c>
      <c r="G32" s="244">
        <f t="shared" si="1"/>
        <v>0.336</v>
      </c>
      <c r="H32" s="546">
        <v>3200</v>
      </c>
      <c r="I32" s="374"/>
    </row>
    <row r="33" spans="1:9" ht="12.75">
      <c r="A33" s="156" t="s">
        <v>342</v>
      </c>
      <c r="B33" s="134" t="s">
        <v>343</v>
      </c>
      <c r="C33" s="244">
        <v>0</v>
      </c>
      <c r="D33" s="137">
        <v>1.05</v>
      </c>
      <c r="E33" s="136">
        <f t="shared" si="0"/>
        <v>1.05</v>
      </c>
      <c r="F33" s="276">
        <v>0.705</v>
      </c>
      <c r="G33" s="244">
        <f t="shared" si="1"/>
        <v>0.3450000000000001</v>
      </c>
      <c r="H33" s="546">
        <v>2100</v>
      </c>
      <c r="I33" s="374"/>
    </row>
    <row r="34" spans="1:9" ht="13.5" thickBot="1">
      <c r="A34" s="169" t="s">
        <v>344</v>
      </c>
      <c r="B34" s="151" t="s">
        <v>345</v>
      </c>
      <c r="C34" s="296">
        <v>0</v>
      </c>
      <c r="D34" s="254">
        <v>6.709</v>
      </c>
      <c r="E34" s="253">
        <f t="shared" si="0"/>
        <v>6.709</v>
      </c>
      <c r="F34" s="281">
        <v>4.692</v>
      </c>
      <c r="G34" s="296">
        <f t="shared" si="1"/>
        <v>2.0169999999999995</v>
      </c>
      <c r="H34" s="549">
        <v>3300</v>
      </c>
      <c r="I34" s="379"/>
    </row>
    <row r="35" spans="1:9" ht="13.5" thickBot="1">
      <c r="A35" s="618" t="s">
        <v>828</v>
      </c>
      <c r="B35" s="619"/>
      <c r="C35" s="619"/>
      <c r="D35" s="619"/>
      <c r="E35" s="550">
        <f>SUM(E10:E34)</f>
        <v>80.633</v>
      </c>
      <c r="F35" s="551">
        <f>SUM(F10:F34)</f>
        <v>33.339</v>
      </c>
      <c r="G35" s="552">
        <f>SUM(G10:G34)</f>
        <v>47.294</v>
      </c>
      <c r="H35" s="553">
        <f>SUM(H10:H34)</f>
        <v>240500</v>
      </c>
      <c r="I35" s="554"/>
    </row>
    <row r="36" spans="1:8" ht="12.75">
      <c r="A36" s="102"/>
      <c r="B36" s="102"/>
      <c r="C36" s="99"/>
      <c r="D36" s="99"/>
      <c r="E36" s="99"/>
      <c r="F36" s="99"/>
      <c r="G36" s="99"/>
      <c r="H36" s="28"/>
    </row>
    <row r="37" spans="1:8" ht="12.75" customHeight="1">
      <c r="A37" s="178" t="s">
        <v>829</v>
      </c>
      <c r="B37" s="102"/>
      <c r="C37" s="99"/>
      <c r="D37" s="99"/>
      <c r="E37" s="341">
        <f>SUM(E35+E9)</f>
        <v>133.81799999999998</v>
      </c>
      <c r="F37" s="341">
        <f>SUM(F35+F9)</f>
        <v>52.236</v>
      </c>
      <c r="G37" s="341">
        <f>SUM(G35+G9)</f>
        <v>81.582</v>
      </c>
      <c r="H37" s="182">
        <f>SUM(H9:H34)</f>
        <v>425800</v>
      </c>
    </row>
    <row r="38" spans="3:8" ht="12.75" customHeight="1">
      <c r="C38"/>
      <c r="D38"/>
      <c r="E38"/>
      <c r="F38"/>
      <c r="G38"/>
      <c r="H38" s="111"/>
    </row>
    <row r="39" spans="1:8" ht="12.75" customHeight="1">
      <c r="A39" s="183" t="s">
        <v>830</v>
      </c>
      <c r="B39" s="184"/>
      <c r="C39" s="99"/>
      <c r="D39" s="99"/>
      <c r="E39" s="99"/>
      <c r="F39" s="99"/>
      <c r="G39" s="99"/>
      <c r="H39" s="185"/>
    </row>
    <row r="40" spans="1:7" ht="12.75" customHeight="1">
      <c r="A40" s="178"/>
      <c r="B40" s="179"/>
      <c r="C40" s="99"/>
      <c r="D40" s="99"/>
      <c r="E40" s="99"/>
      <c r="F40" s="99"/>
      <c r="G40" s="99"/>
    </row>
    <row r="41" spans="1:7" ht="12.75" customHeight="1">
      <c r="A41" s="186" t="s">
        <v>663</v>
      </c>
      <c r="B41" s="179"/>
      <c r="C41" s="99"/>
      <c r="D41" s="99"/>
      <c r="E41" s="99"/>
      <c r="F41" s="99"/>
      <c r="G41" s="99"/>
    </row>
    <row r="42" ht="12.75" customHeight="1">
      <c r="G42" s="320" t="s">
        <v>1394</v>
      </c>
    </row>
    <row r="43" ht="12.75" customHeight="1">
      <c r="G43" s="320"/>
    </row>
    <row r="44" ht="12.75" customHeight="1"/>
    <row r="45" ht="12.75" customHeight="1"/>
  </sheetData>
  <sheetProtection/>
  <mergeCells count="8">
    <mergeCell ref="H3:H4"/>
    <mergeCell ref="I3:I4"/>
    <mergeCell ref="A9:D9"/>
    <mergeCell ref="A35:D35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40625" style="381" customWidth="1"/>
    <col min="2" max="2" width="50.00390625" style="381" customWidth="1"/>
    <col min="3" max="7" width="8.28125" style="382" customWidth="1"/>
    <col min="8" max="8" width="9.28125" style="383" customWidth="1"/>
    <col min="9" max="9" width="22.00390625" style="381" customWidth="1"/>
    <col min="10" max="16384" width="9.00390625" style="381" customWidth="1"/>
  </cols>
  <sheetData>
    <row r="2" ht="18.75" thickBot="1">
      <c r="A2" s="384" t="s">
        <v>346</v>
      </c>
    </row>
    <row r="3" spans="1:9" ht="13.5" customHeight="1" thickBot="1">
      <c r="A3" s="623" t="s">
        <v>665</v>
      </c>
      <c r="B3" s="624" t="s">
        <v>666</v>
      </c>
      <c r="C3" s="625" t="s">
        <v>667</v>
      </c>
      <c r="D3" s="625"/>
      <c r="E3" s="626" t="s">
        <v>668</v>
      </c>
      <c r="F3" s="385" t="s">
        <v>669</v>
      </c>
      <c r="G3" s="386" t="s">
        <v>670</v>
      </c>
      <c r="H3" s="620" t="s">
        <v>347</v>
      </c>
      <c r="I3" s="605" t="s">
        <v>662</v>
      </c>
    </row>
    <row r="4" spans="1:9" ht="13.5" thickBot="1">
      <c r="A4" s="623"/>
      <c r="B4" s="624"/>
      <c r="C4" s="387" t="s">
        <v>672</v>
      </c>
      <c r="D4" s="388" t="s">
        <v>673</v>
      </c>
      <c r="E4" s="626"/>
      <c r="F4" s="389" t="s">
        <v>674</v>
      </c>
      <c r="G4" s="390" t="s">
        <v>674</v>
      </c>
      <c r="H4" s="620"/>
      <c r="I4" s="606"/>
    </row>
    <row r="5" spans="1:9" ht="12.75">
      <c r="A5" s="391" t="s">
        <v>348</v>
      </c>
      <c r="B5" s="391" t="s">
        <v>349</v>
      </c>
      <c r="C5" s="392">
        <v>20.227</v>
      </c>
      <c r="D5" s="393">
        <v>40.135</v>
      </c>
      <c r="E5" s="394">
        <f aca="true" t="shared" si="0" ref="E5:E10">ABS(D5-C5)</f>
        <v>19.907999999999998</v>
      </c>
      <c r="F5" s="395">
        <v>3.581</v>
      </c>
      <c r="G5" s="396">
        <f aca="true" t="shared" si="1" ref="G5:G10">E5-F5</f>
        <v>16.326999999999998</v>
      </c>
      <c r="H5" s="507">
        <v>125717</v>
      </c>
      <c r="I5" s="398" t="s">
        <v>350</v>
      </c>
    </row>
    <row r="6" spans="1:9" ht="12.75">
      <c r="A6" s="399" t="s">
        <v>167</v>
      </c>
      <c r="B6" s="399" t="s">
        <v>351</v>
      </c>
      <c r="C6" s="400">
        <v>29.171</v>
      </c>
      <c r="D6" s="401">
        <v>59.017</v>
      </c>
      <c r="E6" s="402">
        <f t="shared" si="0"/>
        <v>29.846000000000004</v>
      </c>
      <c r="F6" s="403">
        <v>14.125</v>
      </c>
      <c r="G6" s="404">
        <f t="shared" si="1"/>
        <v>15.721000000000004</v>
      </c>
      <c r="H6" s="397">
        <v>121051</v>
      </c>
      <c r="I6" s="405" t="s">
        <v>352</v>
      </c>
    </row>
    <row r="7" spans="1:9" ht="12.75">
      <c r="A7" s="406" t="s">
        <v>353</v>
      </c>
      <c r="B7" s="406" t="s">
        <v>354</v>
      </c>
      <c r="C7" s="407">
        <v>0</v>
      </c>
      <c r="D7" s="408">
        <v>20.203</v>
      </c>
      <c r="E7" s="402">
        <f t="shared" si="0"/>
        <v>20.203</v>
      </c>
      <c r="F7" s="403">
        <v>4.767</v>
      </c>
      <c r="G7" s="404">
        <f t="shared" si="1"/>
        <v>15.436</v>
      </c>
      <c r="H7" s="397">
        <v>118857</v>
      </c>
      <c r="I7" s="405" t="s">
        <v>355</v>
      </c>
    </row>
    <row r="8" spans="1:9" ht="12.75">
      <c r="A8" s="405" t="s">
        <v>356</v>
      </c>
      <c r="B8" s="405" t="s">
        <v>357</v>
      </c>
      <c r="C8" s="407">
        <v>0</v>
      </c>
      <c r="D8" s="408">
        <v>1.336</v>
      </c>
      <c r="E8" s="402">
        <f t="shared" si="0"/>
        <v>1.336</v>
      </c>
      <c r="F8" s="403">
        <v>0.664</v>
      </c>
      <c r="G8" s="404">
        <f t="shared" si="1"/>
        <v>0.672</v>
      </c>
      <c r="H8" s="397">
        <v>5174</v>
      </c>
      <c r="I8" s="405" t="s">
        <v>358</v>
      </c>
    </row>
    <row r="9" spans="1:9" ht="12.75">
      <c r="A9" s="409" t="s">
        <v>359</v>
      </c>
      <c r="B9" s="409" t="s">
        <v>360</v>
      </c>
      <c r="C9" s="392">
        <v>0</v>
      </c>
      <c r="D9" s="410">
        <v>2.336</v>
      </c>
      <c r="E9" s="402">
        <f t="shared" si="0"/>
        <v>2.336</v>
      </c>
      <c r="F9" s="403">
        <v>0</v>
      </c>
      <c r="G9" s="404">
        <f t="shared" si="1"/>
        <v>2.336</v>
      </c>
      <c r="H9" s="397">
        <v>17987</v>
      </c>
      <c r="I9" s="405"/>
    </row>
    <row r="10" spans="1:9" ht="12.75">
      <c r="A10" s="411" t="s">
        <v>361</v>
      </c>
      <c r="B10" s="411" t="s">
        <v>362</v>
      </c>
      <c r="C10" s="412">
        <v>0</v>
      </c>
      <c r="D10" s="413">
        <v>10.395</v>
      </c>
      <c r="E10" s="414">
        <f t="shared" si="0"/>
        <v>10.395</v>
      </c>
      <c r="F10" s="415">
        <v>1.792</v>
      </c>
      <c r="G10" s="416">
        <f t="shared" si="1"/>
        <v>8.603</v>
      </c>
      <c r="H10" s="507">
        <v>66243</v>
      </c>
      <c r="I10" s="411"/>
    </row>
    <row r="11" spans="1:9" ht="12.75">
      <c r="A11" s="621" t="s">
        <v>685</v>
      </c>
      <c r="B11" s="621"/>
      <c r="C11" s="621"/>
      <c r="D11" s="621"/>
      <c r="E11" s="417">
        <f>SUM(E5:E10)</f>
        <v>84.024</v>
      </c>
      <c r="F11" s="418">
        <f>SUM(F5:F10)</f>
        <v>24.929000000000002</v>
      </c>
      <c r="G11" s="419">
        <f>SUM(G5:G10)</f>
        <v>59.095</v>
      </c>
      <c r="H11" s="420">
        <f>SUM(H5:H10)</f>
        <v>455029</v>
      </c>
      <c r="I11" s="421"/>
    </row>
    <row r="12" spans="1:9" ht="12.75">
      <c r="A12" s="391" t="s">
        <v>363</v>
      </c>
      <c r="B12" s="391" t="s">
        <v>364</v>
      </c>
      <c r="C12" s="392">
        <v>0</v>
      </c>
      <c r="D12" s="393">
        <v>3.975</v>
      </c>
      <c r="E12" s="394">
        <f aca="true" t="shared" si="2" ref="E12:E52">ABS(D12-C12)</f>
        <v>3.975</v>
      </c>
      <c r="F12" s="395">
        <v>2.43</v>
      </c>
      <c r="G12" s="396">
        <f aca="true" t="shared" si="3" ref="G12:G52">E12-F12</f>
        <v>1.545</v>
      </c>
      <c r="H12" s="507">
        <v>11896</v>
      </c>
      <c r="I12" s="409"/>
    </row>
    <row r="13" spans="1:9" ht="12.75">
      <c r="A13" s="406" t="s">
        <v>365</v>
      </c>
      <c r="B13" s="406" t="s">
        <v>366</v>
      </c>
      <c r="C13" s="407">
        <v>0</v>
      </c>
      <c r="D13" s="408">
        <v>6.773</v>
      </c>
      <c r="E13" s="402">
        <f t="shared" si="2"/>
        <v>6.773</v>
      </c>
      <c r="F13" s="403">
        <v>1.785</v>
      </c>
      <c r="G13" s="404">
        <f t="shared" si="3"/>
        <v>4.9879999999999995</v>
      </c>
      <c r="H13" s="507">
        <v>38407</v>
      </c>
      <c r="I13" s="405"/>
    </row>
    <row r="14" spans="1:9" ht="12.75">
      <c r="A14" s="391" t="s">
        <v>367</v>
      </c>
      <c r="B14" s="391" t="s">
        <v>368</v>
      </c>
      <c r="C14" s="392">
        <v>0</v>
      </c>
      <c r="D14" s="410">
        <v>1.912</v>
      </c>
      <c r="E14" s="402">
        <f t="shared" si="2"/>
        <v>1.912</v>
      </c>
      <c r="F14" s="403">
        <v>0</v>
      </c>
      <c r="G14" s="404">
        <f t="shared" si="3"/>
        <v>1.912</v>
      </c>
      <c r="H14" s="507">
        <v>14722</v>
      </c>
      <c r="I14" s="405"/>
    </row>
    <row r="15" spans="1:9" ht="12.75">
      <c r="A15" s="406" t="s">
        <v>369</v>
      </c>
      <c r="B15" s="406" t="s">
        <v>370</v>
      </c>
      <c r="C15" s="407">
        <v>0</v>
      </c>
      <c r="D15" s="408">
        <v>0.802</v>
      </c>
      <c r="E15" s="402">
        <f t="shared" si="2"/>
        <v>0.802</v>
      </c>
      <c r="F15" s="403">
        <v>0.802</v>
      </c>
      <c r="G15" s="404">
        <f t="shared" si="3"/>
        <v>0</v>
      </c>
      <c r="H15" s="397">
        <v>0</v>
      </c>
      <c r="I15" s="405"/>
    </row>
    <row r="16" spans="1:9" ht="12.75">
      <c r="A16" s="406" t="s">
        <v>371</v>
      </c>
      <c r="B16" s="406" t="s">
        <v>372</v>
      </c>
      <c r="C16" s="407">
        <v>0</v>
      </c>
      <c r="D16" s="408">
        <v>8.524</v>
      </c>
      <c r="E16" s="402">
        <f t="shared" si="2"/>
        <v>8.524</v>
      </c>
      <c r="F16" s="403">
        <v>1.992</v>
      </c>
      <c r="G16" s="404">
        <f t="shared" si="3"/>
        <v>6.531999999999999</v>
      </c>
      <c r="H16" s="507">
        <v>50296</v>
      </c>
      <c r="I16" s="405"/>
    </row>
    <row r="17" spans="1:9" ht="12.75">
      <c r="A17" s="406" t="s">
        <v>373</v>
      </c>
      <c r="B17" s="406" t="s">
        <v>374</v>
      </c>
      <c r="C17" s="407">
        <v>0</v>
      </c>
      <c r="D17" s="408">
        <v>3.698</v>
      </c>
      <c r="E17" s="402">
        <f t="shared" si="2"/>
        <v>3.698</v>
      </c>
      <c r="F17" s="403">
        <v>0.707</v>
      </c>
      <c r="G17" s="404">
        <f t="shared" si="3"/>
        <v>2.991</v>
      </c>
      <c r="H17" s="507">
        <v>23030</v>
      </c>
      <c r="I17" s="405"/>
    </row>
    <row r="18" spans="1:9" ht="12.75">
      <c r="A18" s="406" t="s">
        <v>375</v>
      </c>
      <c r="B18" s="406" t="s">
        <v>376</v>
      </c>
      <c r="C18" s="407">
        <v>0</v>
      </c>
      <c r="D18" s="408">
        <v>2.959</v>
      </c>
      <c r="E18" s="402">
        <f t="shared" si="2"/>
        <v>2.959</v>
      </c>
      <c r="F18" s="403">
        <v>0.765</v>
      </c>
      <c r="G18" s="404">
        <f t="shared" si="3"/>
        <v>2.194</v>
      </c>
      <c r="H18" s="507">
        <v>16893</v>
      </c>
      <c r="I18" s="405"/>
    </row>
    <row r="19" spans="1:9" ht="12.75">
      <c r="A19" s="406" t="s">
        <v>377</v>
      </c>
      <c r="B19" s="406" t="s">
        <v>378</v>
      </c>
      <c r="C19" s="407">
        <v>0</v>
      </c>
      <c r="D19" s="408">
        <v>1.845</v>
      </c>
      <c r="E19" s="402">
        <f t="shared" si="2"/>
        <v>1.845</v>
      </c>
      <c r="F19" s="403">
        <v>0.704</v>
      </c>
      <c r="G19" s="404">
        <f t="shared" si="3"/>
        <v>1.141</v>
      </c>
      <c r="H19" s="507">
        <v>8785</v>
      </c>
      <c r="I19" s="405"/>
    </row>
    <row r="20" spans="1:9" ht="12.75">
      <c r="A20" s="406" t="s">
        <v>379</v>
      </c>
      <c r="B20" s="406" t="s">
        <v>376</v>
      </c>
      <c r="C20" s="407">
        <v>0</v>
      </c>
      <c r="D20" s="408">
        <v>5.383</v>
      </c>
      <c r="E20" s="402">
        <f t="shared" si="2"/>
        <v>5.383</v>
      </c>
      <c r="F20" s="403">
        <v>0.776</v>
      </c>
      <c r="G20" s="404">
        <f t="shared" si="3"/>
        <v>4.607</v>
      </c>
      <c r="H20" s="507">
        <v>35473</v>
      </c>
      <c r="I20" s="405"/>
    </row>
    <row r="21" spans="1:9" ht="12.75">
      <c r="A21" s="406" t="s">
        <v>380</v>
      </c>
      <c r="B21" s="406" t="s">
        <v>381</v>
      </c>
      <c r="C21" s="407">
        <v>0</v>
      </c>
      <c r="D21" s="408">
        <v>1.3</v>
      </c>
      <c r="E21" s="402">
        <f t="shared" si="2"/>
        <v>1.3</v>
      </c>
      <c r="F21" s="403">
        <v>0.24</v>
      </c>
      <c r="G21" s="404">
        <f t="shared" si="3"/>
        <v>1.06</v>
      </c>
      <c r="H21" s="507">
        <v>8162</v>
      </c>
      <c r="I21" s="405"/>
    </row>
    <row r="22" spans="1:9" ht="12.75">
      <c r="A22" s="406" t="s">
        <v>382</v>
      </c>
      <c r="B22" s="406" t="s">
        <v>383</v>
      </c>
      <c r="C22" s="407">
        <v>0</v>
      </c>
      <c r="D22" s="408">
        <v>1.241</v>
      </c>
      <c r="E22" s="402">
        <f t="shared" si="2"/>
        <v>1.241</v>
      </c>
      <c r="F22" s="403">
        <v>0</v>
      </c>
      <c r="G22" s="404">
        <f t="shared" si="3"/>
        <v>1.241</v>
      </c>
      <c r="H22" s="507">
        <v>9555</v>
      </c>
      <c r="I22" s="405"/>
    </row>
    <row r="23" spans="1:9" ht="12.75">
      <c r="A23" s="406" t="s">
        <v>206</v>
      </c>
      <c r="B23" s="406" t="s">
        <v>384</v>
      </c>
      <c r="C23" s="407">
        <v>0</v>
      </c>
      <c r="D23" s="408">
        <v>8.219</v>
      </c>
      <c r="E23" s="402">
        <f t="shared" si="2"/>
        <v>8.219</v>
      </c>
      <c r="F23" s="403">
        <v>3.024</v>
      </c>
      <c r="G23" s="404">
        <f t="shared" si="3"/>
        <v>5.194999999999999</v>
      </c>
      <c r="H23" s="507">
        <v>40001</v>
      </c>
      <c r="I23" s="405"/>
    </row>
    <row r="24" spans="1:9" ht="12.75">
      <c r="A24" s="406" t="s">
        <v>208</v>
      </c>
      <c r="B24" s="406" t="s">
        <v>385</v>
      </c>
      <c r="C24" s="407">
        <v>4.492</v>
      </c>
      <c r="D24" s="408">
        <v>9.672</v>
      </c>
      <c r="E24" s="402">
        <f t="shared" si="2"/>
        <v>5.180000000000001</v>
      </c>
      <c r="F24" s="403">
        <v>3.115</v>
      </c>
      <c r="G24" s="404">
        <f t="shared" si="3"/>
        <v>2.0650000000000004</v>
      </c>
      <c r="H24" s="507">
        <v>15900</v>
      </c>
      <c r="I24" s="405"/>
    </row>
    <row r="25" spans="1:9" ht="12.75">
      <c r="A25" s="406" t="s">
        <v>386</v>
      </c>
      <c r="B25" s="406" t="s">
        <v>387</v>
      </c>
      <c r="C25" s="407">
        <v>0</v>
      </c>
      <c r="D25" s="408">
        <v>1.479</v>
      </c>
      <c r="E25" s="402">
        <f t="shared" si="2"/>
        <v>1.479</v>
      </c>
      <c r="F25" s="403">
        <v>1.479</v>
      </c>
      <c r="G25" s="404">
        <f t="shared" si="3"/>
        <v>0</v>
      </c>
      <c r="H25" s="508">
        <v>0</v>
      </c>
      <c r="I25" s="405"/>
    </row>
    <row r="26" spans="1:9" ht="12.75">
      <c r="A26" s="406" t="s">
        <v>388</v>
      </c>
      <c r="B26" s="406" t="s">
        <v>389</v>
      </c>
      <c r="C26" s="407">
        <v>0</v>
      </c>
      <c r="D26" s="408">
        <v>5.171</v>
      </c>
      <c r="E26" s="402">
        <f t="shared" si="2"/>
        <v>5.171</v>
      </c>
      <c r="F26" s="403">
        <v>1.791</v>
      </c>
      <c r="G26" s="404">
        <f t="shared" si="3"/>
        <v>3.3800000000000003</v>
      </c>
      <c r="H26" s="507">
        <v>26026</v>
      </c>
      <c r="I26" s="405"/>
    </row>
    <row r="27" spans="1:9" ht="12.75">
      <c r="A27" s="406" t="s">
        <v>390</v>
      </c>
      <c r="B27" s="406" t="s">
        <v>391</v>
      </c>
      <c r="C27" s="407">
        <v>0</v>
      </c>
      <c r="D27" s="408">
        <v>0.897</v>
      </c>
      <c r="E27" s="402">
        <f t="shared" si="2"/>
        <v>0.897</v>
      </c>
      <c r="F27" s="403">
        <v>0.897</v>
      </c>
      <c r="G27" s="404">
        <f t="shared" si="3"/>
        <v>0</v>
      </c>
      <c r="H27" s="397">
        <v>0</v>
      </c>
      <c r="I27" s="405"/>
    </row>
    <row r="28" spans="1:9" ht="12.75">
      <c r="A28" s="406" t="s">
        <v>392</v>
      </c>
      <c r="B28" s="406" t="s">
        <v>393</v>
      </c>
      <c r="C28" s="407">
        <v>0</v>
      </c>
      <c r="D28" s="408">
        <v>9.997</v>
      </c>
      <c r="E28" s="402">
        <f t="shared" si="2"/>
        <v>9.997</v>
      </c>
      <c r="F28" s="403">
        <v>0</v>
      </c>
      <c r="G28" s="404">
        <f t="shared" si="3"/>
        <v>9.997</v>
      </c>
      <c r="H28" s="397">
        <v>76976</v>
      </c>
      <c r="I28" s="405"/>
    </row>
    <row r="29" spans="1:9" ht="12.75">
      <c r="A29" s="406" t="s">
        <v>394</v>
      </c>
      <c r="B29" s="406" t="s">
        <v>395</v>
      </c>
      <c r="C29" s="407">
        <v>6.5</v>
      </c>
      <c r="D29" s="408">
        <v>15.758</v>
      </c>
      <c r="E29" s="402">
        <f t="shared" si="2"/>
        <v>9.258</v>
      </c>
      <c r="F29" s="403">
        <v>5.287</v>
      </c>
      <c r="G29" s="404">
        <f t="shared" si="3"/>
        <v>3.970999999999999</v>
      </c>
      <c r="H29" s="397">
        <v>30576</v>
      </c>
      <c r="I29" s="405"/>
    </row>
    <row r="30" spans="1:9" ht="12.75">
      <c r="A30" s="406" t="s">
        <v>396</v>
      </c>
      <c r="B30" s="406" t="s">
        <v>397</v>
      </c>
      <c r="C30" s="407">
        <v>0</v>
      </c>
      <c r="D30" s="408">
        <v>4.355</v>
      </c>
      <c r="E30" s="402">
        <f t="shared" si="2"/>
        <v>4.355</v>
      </c>
      <c r="F30" s="403">
        <v>1.256</v>
      </c>
      <c r="G30" s="404">
        <f t="shared" si="3"/>
        <v>3.099</v>
      </c>
      <c r="H30" s="397">
        <v>23862</v>
      </c>
      <c r="I30" s="405"/>
    </row>
    <row r="31" spans="1:9" ht="12.75">
      <c r="A31" s="406" t="s">
        <v>398</v>
      </c>
      <c r="B31" s="406" t="s">
        <v>399</v>
      </c>
      <c r="C31" s="407">
        <v>0</v>
      </c>
      <c r="D31" s="408">
        <v>8.68</v>
      </c>
      <c r="E31" s="402">
        <f t="shared" si="2"/>
        <v>8.68</v>
      </c>
      <c r="F31" s="403">
        <v>4.277</v>
      </c>
      <c r="G31" s="404">
        <f t="shared" si="3"/>
        <v>4.403</v>
      </c>
      <c r="H31" s="397">
        <v>33903</v>
      </c>
      <c r="I31" s="405"/>
    </row>
    <row r="32" spans="1:9" ht="12.75">
      <c r="A32" s="406" t="s">
        <v>400</v>
      </c>
      <c r="B32" s="406" t="s">
        <v>401</v>
      </c>
      <c r="C32" s="407">
        <v>0</v>
      </c>
      <c r="D32" s="408">
        <v>8.149</v>
      </c>
      <c r="E32" s="402">
        <f t="shared" si="2"/>
        <v>8.149</v>
      </c>
      <c r="F32" s="403">
        <v>1.736</v>
      </c>
      <c r="G32" s="404">
        <f t="shared" si="3"/>
        <v>6.412999999999999</v>
      </c>
      <c r="H32" s="507">
        <v>49380</v>
      </c>
      <c r="I32" s="405"/>
    </row>
    <row r="33" spans="1:9" ht="12.75">
      <c r="A33" s="406" t="s">
        <v>402</v>
      </c>
      <c r="B33" s="406" t="s">
        <v>403</v>
      </c>
      <c r="C33" s="407">
        <v>0</v>
      </c>
      <c r="D33" s="408">
        <v>1.316</v>
      </c>
      <c r="E33" s="402">
        <f t="shared" si="2"/>
        <v>1.316</v>
      </c>
      <c r="F33" s="403">
        <v>0.248</v>
      </c>
      <c r="G33" s="404">
        <f t="shared" si="3"/>
        <v>1.068</v>
      </c>
      <c r="H33" s="507">
        <v>8223</v>
      </c>
      <c r="I33" s="405"/>
    </row>
    <row r="34" spans="1:9" ht="12.75">
      <c r="A34" s="406" t="s">
        <v>404</v>
      </c>
      <c r="B34" s="406" t="s">
        <v>405</v>
      </c>
      <c r="C34" s="407">
        <v>8.196</v>
      </c>
      <c r="D34" s="408">
        <v>8.119</v>
      </c>
      <c r="E34" s="402">
        <f t="shared" si="2"/>
        <v>0.07699999999999996</v>
      </c>
      <c r="F34" s="403">
        <v>0</v>
      </c>
      <c r="G34" s="404">
        <f t="shared" si="3"/>
        <v>0.07699999999999996</v>
      </c>
      <c r="H34" s="507">
        <v>592</v>
      </c>
      <c r="I34" s="422"/>
    </row>
    <row r="35" spans="1:9" ht="12.75">
      <c r="A35" s="406" t="s">
        <v>406</v>
      </c>
      <c r="B35" s="406" t="s">
        <v>407</v>
      </c>
      <c r="C35" s="407">
        <v>0</v>
      </c>
      <c r="D35" s="408">
        <v>0.499</v>
      </c>
      <c r="E35" s="402">
        <f t="shared" si="2"/>
        <v>0.499</v>
      </c>
      <c r="F35" s="403">
        <v>0.499</v>
      </c>
      <c r="G35" s="404">
        <f t="shared" si="3"/>
        <v>0</v>
      </c>
      <c r="H35" s="397">
        <v>0</v>
      </c>
      <c r="I35" s="405"/>
    </row>
    <row r="36" spans="1:9" ht="12.75">
      <c r="A36" s="406" t="s">
        <v>408</v>
      </c>
      <c r="B36" s="406" t="s">
        <v>409</v>
      </c>
      <c r="C36" s="407">
        <v>0</v>
      </c>
      <c r="D36" s="408">
        <v>2.052</v>
      </c>
      <c r="E36" s="402">
        <f t="shared" si="2"/>
        <v>2.052</v>
      </c>
      <c r="F36" s="403">
        <v>0.829</v>
      </c>
      <c r="G36" s="404">
        <f t="shared" si="3"/>
        <v>1.223</v>
      </c>
      <c r="H36" s="397">
        <v>9417</v>
      </c>
      <c r="I36" s="405"/>
    </row>
    <row r="37" spans="1:9" ht="12.75">
      <c r="A37" s="406" t="s">
        <v>410</v>
      </c>
      <c r="B37" s="406" t="s">
        <v>411</v>
      </c>
      <c r="C37" s="407">
        <v>0</v>
      </c>
      <c r="D37" s="408">
        <v>5.343</v>
      </c>
      <c r="E37" s="402">
        <f t="shared" si="2"/>
        <v>5.343</v>
      </c>
      <c r="F37" s="403">
        <v>3.747</v>
      </c>
      <c r="G37" s="404">
        <f t="shared" si="3"/>
        <v>1.596</v>
      </c>
      <c r="H37" s="507">
        <v>12289</v>
      </c>
      <c r="I37" s="405"/>
    </row>
    <row r="38" spans="1:9" ht="12.75">
      <c r="A38" s="406" t="s">
        <v>412</v>
      </c>
      <c r="B38" s="406" t="s">
        <v>413</v>
      </c>
      <c r="C38" s="407">
        <v>0</v>
      </c>
      <c r="D38" s="408">
        <v>2.21</v>
      </c>
      <c r="E38" s="402">
        <f t="shared" si="2"/>
        <v>2.21</v>
      </c>
      <c r="F38" s="403">
        <v>0</v>
      </c>
      <c r="G38" s="404">
        <f t="shared" si="3"/>
        <v>2.21</v>
      </c>
      <c r="H38" s="507">
        <v>17017</v>
      </c>
      <c r="I38" s="405"/>
    </row>
    <row r="39" spans="1:9" ht="12.75">
      <c r="A39" s="406" t="s">
        <v>414</v>
      </c>
      <c r="B39" s="406" t="s">
        <v>415</v>
      </c>
      <c r="C39" s="407">
        <v>0</v>
      </c>
      <c r="D39" s="408">
        <v>2.108</v>
      </c>
      <c r="E39" s="402">
        <f t="shared" si="2"/>
        <v>2.108</v>
      </c>
      <c r="F39" s="403">
        <v>0.9</v>
      </c>
      <c r="G39" s="404">
        <f t="shared" si="3"/>
        <v>1.2080000000000002</v>
      </c>
      <c r="H39" s="507">
        <v>9301</v>
      </c>
      <c r="I39" s="405"/>
    </row>
    <row r="40" spans="1:9" ht="12.75">
      <c r="A40" s="406" t="s">
        <v>416</v>
      </c>
      <c r="B40" s="406" t="s">
        <v>417</v>
      </c>
      <c r="C40" s="407">
        <v>0</v>
      </c>
      <c r="D40" s="408">
        <v>1.69</v>
      </c>
      <c r="E40" s="402">
        <f t="shared" si="2"/>
        <v>1.69</v>
      </c>
      <c r="F40" s="403">
        <v>1.674</v>
      </c>
      <c r="G40" s="404">
        <f t="shared" si="3"/>
        <v>0.016000000000000014</v>
      </c>
      <c r="H40" s="507">
        <v>123</v>
      </c>
      <c r="I40" s="405"/>
    </row>
    <row r="41" spans="1:9" ht="12.75">
      <c r="A41" s="406" t="s">
        <v>418</v>
      </c>
      <c r="B41" s="406" t="s">
        <v>419</v>
      </c>
      <c r="C41" s="407">
        <v>0</v>
      </c>
      <c r="D41" s="408">
        <v>1.808</v>
      </c>
      <c r="E41" s="402">
        <f t="shared" si="2"/>
        <v>1.808</v>
      </c>
      <c r="F41" s="403">
        <v>0.432</v>
      </c>
      <c r="G41" s="404">
        <f t="shared" si="3"/>
        <v>1.3760000000000001</v>
      </c>
      <c r="H41" s="507">
        <v>10595</v>
      </c>
      <c r="I41" s="405"/>
    </row>
    <row r="42" spans="1:9" ht="12.75">
      <c r="A42" s="406" t="s">
        <v>420</v>
      </c>
      <c r="B42" s="406" t="s">
        <v>421</v>
      </c>
      <c r="C42" s="407">
        <v>0</v>
      </c>
      <c r="D42" s="408">
        <v>7.744</v>
      </c>
      <c r="E42" s="402">
        <f t="shared" si="2"/>
        <v>7.744</v>
      </c>
      <c r="F42" s="403">
        <v>2.645</v>
      </c>
      <c r="G42" s="404">
        <f t="shared" si="3"/>
        <v>5.099</v>
      </c>
      <c r="H42" s="507">
        <v>39262</v>
      </c>
      <c r="I42" s="405"/>
    </row>
    <row r="43" spans="1:9" ht="12.75">
      <c r="A43" s="406" t="s">
        <v>422</v>
      </c>
      <c r="B43" s="406" t="s">
        <v>423</v>
      </c>
      <c r="C43" s="407">
        <v>0</v>
      </c>
      <c r="D43" s="408">
        <v>1.175</v>
      </c>
      <c r="E43" s="402">
        <f t="shared" si="2"/>
        <v>1.175</v>
      </c>
      <c r="F43" s="403">
        <v>0.081</v>
      </c>
      <c r="G43" s="404">
        <f t="shared" si="3"/>
        <v>1.094</v>
      </c>
      <c r="H43" s="507">
        <v>8423</v>
      </c>
      <c r="I43" s="405"/>
    </row>
    <row r="44" spans="1:9" ht="12.75">
      <c r="A44" s="406" t="s">
        <v>424</v>
      </c>
      <c r="B44" s="406" t="s">
        <v>425</v>
      </c>
      <c r="C44" s="407">
        <v>0</v>
      </c>
      <c r="D44" s="408">
        <v>5.333</v>
      </c>
      <c r="E44" s="402">
        <f t="shared" si="2"/>
        <v>5.333</v>
      </c>
      <c r="F44" s="403">
        <v>1.628</v>
      </c>
      <c r="G44" s="404">
        <f t="shared" si="3"/>
        <v>3.705</v>
      </c>
      <c r="H44" s="507">
        <v>28528</v>
      </c>
      <c r="I44" s="405"/>
    </row>
    <row r="45" spans="1:9" ht="12.75">
      <c r="A45" s="406" t="s">
        <v>426</v>
      </c>
      <c r="B45" s="406" t="s">
        <v>427</v>
      </c>
      <c r="C45" s="407">
        <v>0</v>
      </c>
      <c r="D45" s="408">
        <v>0.86</v>
      </c>
      <c r="E45" s="402">
        <f t="shared" si="2"/>
        <v>0.86</v>
      </c>
      <c r="F45" s="403">
        <v>0.464</v>
      </c>
      <c r="G45" s="404">
        <f t="shared" si="3"/>
        <v>0.39599999999999996</v>
      </c>
      <c r="H45" s="507">
        <v>3049</v>
      </c>
      <c r="I45" s="405"/>
    </row>
    <row r="46" spans="1:9" ht="12.75">
      <c r="A46" s="406" t="s">
        <v>428</v>
      </c>
      <c r="B46" s="406" t="s">
        <v>429</v>
      </c>
      <c r="C46" s="407">
        <v>0</v>
      </c>
      <c r="D46" s="408">
        <v>2.99</v>
      </c>
      <c r="E46" s="402">
        <f t="shared" si="2"/>
        <v>2.99</v>
      </c>
      <c r="F46" s="403">
        <v>0.75</v>
      </c>
      <c r="G46" s="404">
        <f t="shared" si="3"/>
        <v>2.24</v>
      </c>
      <c r="H46" s="507">
        <v>17248</v>
      </c>
      <c r="I46" s="405"/>
    </row>
    <row r="47" spans="1:9" ht="12.75">
      <c r="A47" s="406" t="s">
        <v>430</v>
      </c>
      <c r="B47" s="406" t="s">
        <v>431</v>
      </c>
      <c r="C47" s="407">
        <v>0</v>
      </c>
      <c r="D47" s="408">
        <v>1.524</v>
      </c>
      <c r="E47" s="402">
        <f t="shared" si="2"/>
        <v>1.524</v>
      </c>
      <c r="F47" s="403">
        <v>0.842</v>
      </c>
      <c r="G47" s="404">
        <f t="shared" si="3"/>
        <v>0.682</v>
      </c>
      <c r="H47" s="397">
        <v>5251</v>
      </c>
      <c r="I47" s="405"/>
    </row>
    <row r="48" spans="1:9" ht="12.75">
      <c r="A48" s="406" t="s">
        <v>432</v>
      </c>
      <c r="B48" s="406" t="s">
        <v>433</v>
      </c>
      <c r="C48" s="407">
        <v>9.699</v>
      </c>
      <c r="D48" s="408">
        <v>17.99</v>
      </c>
      <c r="E48" s="402">
        <f t="shared" si="2"/>
        <v>8.290999999999999</v>
      </c>
      <c r="F48" s="403">
        <v>2.046</v>
      </c>
      <c r="G48" s="404">
        <f t="shared" si="3"/>
        <v>6.244999999999999</v>
      </c>
      <c r="H48" s="507">
        <v>48086</v>
      </c>
      <c r="I48" s="405"/>
    </row>
    <row r="49" spans="1:9" ht="12.75">
      <c r="A49" s="406" t="s">
        <v>434</v>
      </c>
      <c r="B49" s="406" t="s">
        <v>435</v>
      </c>
      <c r="C49" s="407">
        <v>0</v>
      </c>
      <c r="D49" s="408">
        <v>2.595</v>
      </c>
      <c r="E49" s="402">
        <f t="shared" si="2"/>
        <v>2.595</v>
      </c>
      <c r="F49" s="403">
        <v>1.578</v>
      </c>
      <c r="G49" s="404">
        <f t="shared" si="3"/>
        <v>1.0170000000000001</v>
      </c>
      <c r="H49" s="507">
        <v>7830</v>
      </c>
      <c r="I49" s="405"/>
    </row>
    <row r="50" spans="1:9" ht="12.75">
      <c r="A50" s="406" t="s">
        <v>436</v>
      </c>
      <c r="B50" s="406" t="s">
        <v>437</v>
      </c>
      <c r="C50" s="407">
        <v>8.699</v>
      </c>
      <c r="D50" s="408">
        <v>9.691</v>
      </c>
      <c r="E50" s="402">
        <f t="shared" si="2"/>
        <v>0.9920000000000009</v>
      </c>
      <c r="F50" s="403">
        <v>0.384</v>
      </c>
      <c r="G50" s="404">
        <f t="shared" si="3"/>
        <v>0.6080000000000009</v>
      </c>
      <c r="H50" s="507">
        <v>4681</v>
      </c>
      <c r="I50" s="405"/>
    </row>
    <row r="51" spans="1:9" ht="12.75">
      <c r="A51" s="406" t="s">
        <v>438</v>
      </c>
      <c r="B51" s="406" t="s">
        <v>439</v>
      </c>
      <c r="C51" s="407">
        <v>0</v>
      </c>
      <c r="D51" s="408">
        <v>1.632</v>
      </c>
      <c r="E51" s="402">
        <f t="shared" si="2"/>
        <v>1.632</v>
      </c>
      <c r="F51" s="403">
        <v>0</v>
      </c>
      <c r="G51" s="404">
        <f t="shared" si="3"/>
        <v>1.632</v>
      </c>
      <c r="H51" s="507">
        <v>12566</v>
      </c>
      <c r="I51" s="405"/>
    </row>
    <row r="52" spans="1:9" ht="12.75">
      <c r="A52" s="423" t="s">
        <v>440</v>
      </c>
      <c r="B52" s="423" t="s">
        <v>441</v>
      </c>
      <c r="C52" s="412">
        <v>6.81</v>
      </c>
      <c r="D52" s="413">
        <v>7.959</v>
      </c>
      <c r="E52" s="414">
        <f t="shared" si="2"/>
        <v>1.149</v>
      </c>
      <c r="F52" s="415">
        <v>0</v>
      </c>
      <c r="G52" s="424">
        <f t="shared" si="3"/>
        <v>1.149</v>
      </c>
      <c r="H52" s="507">
        <v>8847</v>
      </c>
      <c r="I52" s="411"/>
    </row>
    <row r="53" spans="1:11" ht="12.75">
      <c r="A53" s="622" t="s">
        <v>828</v>
      </c>
      <c r="B53" s="622"/>
      <c r="C53" s="622"/>
      <c r="D53" s="622"/>
      <c r="E53" s="417">
        <f>SUM(E12:E52)</f>
        <v>151.18500000000003</v>
      </c>
      <c r="F53" s="418">
        <f>SUM(F12:F52)</f>
        <v>51.81000000000001</v>
      </c>
      <c r="G53" s="419">
        <f>SUM(G12:G52)</f>
        <v>99.375</v>
      </c>
      <c r="H53" s="420">
        <f>SUM(H12:H52)</f>
        <v>765171</v>
      </c>
      <c r="I53" s="425"/>
      <c r="K53" s="426"/>
    </row>
    <row r="54" spans="3:9" ht="12.75">
      <c r="C54" s="381"/>
      <c r="D54" s="381"/>
      <c r="E54" s="381"/>
      <c r="F54" s="381"/>
      <c r="G54" s="381"/>
      <c r="H54" s="381"/>
      <c r="I54" s="427"/>
    </row>
    <row r="55" spans="1:11" ht="12.75" customHeight="1">
      <c r="A55" s="428"/>
      <c r="B55" s="428"/>
      <c r="C55" s="429"/>
      <c r="D55" s="429"/>
      <c r="E55" s="429"/>
      <c r="F55" s="429"/>
      <c r="G55" s="429"/>
      <c r="I55" s="430"/>
      <c r="K55" s="431"/>
    </row>
    <row r="56" spans="1:8" ht="12.75" customHeight="1">
      <c r="A56" s="432" t="s">
        <v>829</v>
      </c>
      <c r="B56" s="431"/>
      <c r="C56" s="429"/>
      <c r="D56" s="429"/>
      <c r="E56" s="433">
        <f>SUM(E11+E53)</f>
        <v>235.20900000000003</v>
      </c>
      <c r="F56" s="433">
        <f>SUM(F11+F53)</f>
        <v>76.739</v>
      </c>
      <c r="G56" s="433">
        <f>SUM(G11+G53)</f>
        <v>158.47</v>
      </c>
      <c r="H56" s="434">
        <f>SUM(H11,H53)</f>
        <v>1220200</v>
      </c>
    </row>
    <row r="57" spans="1:7" ht="12.75" customHeight="1">
      <c r="A57" s="428"/>
      <c r="B57" s="428"/>
      <c r="C57" s="429"/>
      <c r="D57" s="429"/>
      <c r="E57" s="429"/>
      <c r="F57" s="429"/>
      <c r="G57" s="429"/>
    </row>
    <row r="58" spans="1:8" ht="12.75" customHeight="1">
      <c r="A58" s="435" t="s">
        <v>830</v>
      </c>
      <c r="B58" s="436"/>
      <c r="C58" s="429"/>
      <c r="D58" s="429"/>
      <c r="E58" s="429"/>
      <c r="F58" s="429"/>
      <c r="G58" s="429"/>
      <c r="H58" s="509">
        <f>SUM(H10,H5,H12:H14,H16:H24,H26,H32:H34,H37:H40,H41:H46,H48:H52)</f>
        <v>777146</v>
      </c>
    </row>
    <row r="59" spans="1:7" ht="12.75" customHeight="1">
      <c r="A59" s="432"/>
      <c r="B59" s="431"/>
      <c r="C59" s="429"/>
      <c r="D59" s="429"/>
      <c r="E59" s="429"/>
      <c r="F59" s="429"/>
      <c r="G59" s="429"/>
    </row>
    <row r="60" spans="1:8" ht="12.75" customHeight="1">
      <c r="A60" s="438" t="s">
        <v>663</v>
      </c>
      <c r="B60" s="431"/>
      <c r="G60" s="439" t="s">
        <v>1394</v>
      </c>
      <c r="H60" s="440"/>
    </row>
    <row r="61" ht="12.75" customHeight="1">
      <c r="G61" s="439"/>
    </row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8">
    <mergeCell ref="H3:H4"/>
    <mergeCell ref="I3:I4"/>
    <mergeCell ref="A11:D11"/>
    <mergeCell ref="A53:D5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40625" style="510" customWidth="1"/>
    <col min="2" max="2" width="50.00390625" style="510" customWidth="1"/>
    <col min="3" max="7" width="8.28125" style="511" customWidth="1"/>
    <col min="8" max="8" width="9.28125" style="383" customWidth="1"/>
    <col min="9" max="9" width="22.00390625" style="510" customWidth="1"/>
    <col min="10" max="16384" width="9.00390625" style="510" customWidth="1"/>
  </cols>
  <sheetData>
    <row r="2" ht="18.75" thickBot="1">
      <c r="A2" s="384" t="s">
        <v>346</v>
      </c>
    </row>
    <row r="3" spans="1:9" ht="13.5" customHeight="1" thickBot="1">
      <c r="A3" s="627" t="s">
        <v>665</v>
      </c>
      <c r="B3" s="628" t="s">
        <v>666</v>
      </c>
      <c r="C3" s="629" t="s">
        <v>667</v>
      </c>
      <c r="D3" s="629"/>
      <c r="E3" s="630" t="s">
        <v>668</v>
      </c>
      <c r="F3" s="512" t="s">
        <v>669</v>
      </c>
      <c r="G3" s="513" t="s">
        <v>670</v>
      </c>
      <c r="H3" s="620" t="s">
        <v>347</v>
      </c>
      <c r="I3" s="605" t="s">
        <v>662</v>
      </c>
    </row>
    <row r="4" spans="1:9" ht="13.5" thickBot="1">
      <c r="A4" s="627"/>
      <c r="B4" s="628"/>
      <c r="C4" s="514" t="s">
        <v>672</v>
      </c>
      <c r="D4" s="515" t="s">
        <v>673</v>
      </c>
      <c r="E4" s="630"/>
      <c r="F4" s="516" t="s">
        <v>674</v>
      </c>
      <c r="G4" s="517" t="s">
        <v>674</v>
      </c>
      <c r="H4" s="620"/>
      <c r="I4" s="606"/>
    </row>
    <row r="5" spans="1:9" ht="12.75">
      <c r="A5" s="518" t="s">
        <v>348</v>
      </c>
      <c r="B5" s="518" t="s">
        <v>349</v>
      </c>
      <c r="C5" s="519">
        <v>20.227</v>
      </c>
      <c r="D5" s="520">
        <v>40.135</v>
      </c>
      <c r="E5" s="521">
        <f>ABS(D5-C5)</f>
        <v>19.907999999999998</v>
      </c>
      <c r="F5" s="522">
        <v>3.581</v>
      </c>
      <c r="G5" s="523">
        <f>E5-F5</f>
        <v>16.326999999999998</v>
      </c>
      <c r="H5" s="507">
        <v>125717</v>
      </c>
      <c r="I5" s="485"/>
    </row>
    <row r="6" spans="1:9" ht="13.5" thickBot="1">
      <c r="A6" s="487" t="s">
        <v>361</v>
      </c>
      <c r="B6" s="487" t="s">
        <v>362</v>
      </c>
      <c r="C6" s="532">
        <v>0</v>
      </c>
      <c r="D6" s="515">
        <v>10.395</v>
      </c>
      <c r="E6" s="533">
        <f>ABS(D6-C6)</f>
        <v>10.395</v>
      </c>
      <c r="F6" s="534">
        <v>1.792</v>
      </c>
      <c r="G6" s="535">
        <f>E6-F6</f>
        <v>8.603</v>
      </c>
      <c r="H6" s="507">
        <v>66243</v>
      </c>
      <c r="I6" s="487"/>
    </row>
    <row r="7" spans="1:9" ht="12.75">
      <c r="A7" s="621" t="s">
        <v>685</v>
      </c>
      <c r="B7" s="621"/>
      <c r="C7" s="621"/>
      <c r="D7" s="621"/>
      <c r="E7" s="417">
        <f>SUM(E5:E6)</f>
        <v>30.302999999999997</v>
      </c>
      <c r="F7" s="418">
        <f>SUM(F5:F6)</f>
        <v>5.373</v>
      </c>
      <c r="G7" s="419">
        <f>SUM(G5:G6)</f>
        <v>24.93</v>
      </c>
      <c r="H7" s="420">
        <f>SUM(H5:H6)</f>
        <v>191960</v>
      </c>
      <c r="I7" s="421"/>
    </row>
    <row r="8" spans="1:9" ht="12.75">
      <c r="A8" s="518" t="s">
        <v>363</v>
      </c>
      <c r="B8" s="518" t="s">
        <v>364</v>
      </c>
      <c r="C8" s="519">
        <v>0</v>
      </c>
      <c r="D8" s="520">
        <v>3.975</v>
      </c>
      <c r="E8" s="521">
        <f aca="true" t="shared" si="0" ref="E8:E38">ABS(D8-C8)</f>
        <v>3.975</v>
      </c>
      <c r="F8" s="522">
        <v>2.43</v>
      </c>
      <c r="G8" s="523">
        <f aca="true" t="shared" si="1" ref="G8:G38">E8-F8</f>
        <v>1.545</v>
      </c>
      <c r="H8" s="507">
        <v>11896</v>
      </c>
      <c r="I8" s="530"/>
    </row>
    <row r="9" spans="1:9" ht="12.75">
      <c r="A9" s="527" t="s">
        <v>365</v>
      </c>
      <c r="B9" s="527" t="s">
        <v>366</v>
      </c>
      <c r="C9" s="528">
        <v>0</v>
      </c>
      <c r="D9" s="529">
        <v>6.773</v>
      </c>
      <c r="E9" s="524">
        <f t="shared" si="0"/>
        <v>6.773</v>
      </c>
      <c r="F9" s="525">
        <v>1.785</v>
      </c>
      <c r="G9" s="526">
        <f t="shared" si="1"/>
        <v>4.9879999999999995</v>
      </c>
      <c r="H9" s="507">
        <v>38407</v>
      </c>
      <c r="I9" s="486"/>
    </row>
    <row r="10" spans="1:9" ht="12.75">
      <c r="A10" s="518" t="s">
        <v>367</v>
      </c>
      <c r="B10" s="518" t="s">
        <v>368</v>
      </c>
      <c r="C10" s="519">
        <v>0</v>
      </c>
      <c r="D10" s="531">
        <v>1.912</v>
      </c>
      <c r="E10" s="524">
        <f t="shared" si="0"/>
        <v>1.912</v>
      </c>
      <c r="F10" s="525">
        <v>0</v>
      </c>
      <c r="G10" s="526">
        <f t="shared" si="1"/>
        <v>1.912</v>
      </c>
      <c r="H10" s="507">
        <v>14722</v>
      </c>
      <c r="I10" s="486"/>
    </row>
    <row r="11" spans="1:9" ht="12.75">
      <c r="A11" s="527" t="s">
        <v>371</v>
      </c>
      <c r="B11" s="527" t="s">
        <v>372</v>
      </c>
      <c r="C11" s="528">
        <v>0</v>
      </c>
      <c r="D11" s="529">
        <v>8.524</v>
      </c>
      <c r="E11" s="524">
        <f t="shared" si="0"/>
        <v>8.524</v>
      </c>
      <c r="F11" s="525">
        <v>1.992</v>
      </c>
      <c r="G11" s="526">
        <f t="shared" si="1"/>
        <v>6.531999999999999</v>
      </c>
      <c r="H11" s="507">
        <v>50296</v>
      </c>
      <c r="I11" s="486"/>
    </row>
    <row r="12" spans="1:9" ht="12.75">
      <c r="A12" s="527" t="s">
        <v>373</v>
      </c>
      <c r="B12" s="527" t="s">
        <v>374</v>
      </c>
      <c r="C12" s="528">
        <v>0</v>
      </c>
      <c r="D12" s="529">
        <v>3.698</v>
      </c>
      <c r="E12" s="524">
        <f t="shared" si="0"/>
        <v>3.698</v>
      </c>
      <c r="F12" s="525">
        <v>0.707</v>
      </c>
      <c r="G12" s="526">
        <f t="shared" si="1"/>
        <v>2.991</v>
      </c>
      <c r="H12" s="507">
        <v>23030</v>
      </c>
      <c r="I12" s="486"/>
    </row>
    <row r="13" spans="1:9" ht="12.75">
      <c r="A13" s="527" t="s">
        <v>375</v>
      </c>
      <c r="B13" s="527" t="s">
        <v>376</v>
      </c>
      <c r="C13" s="528">
        <v>0</v>
      </c>
      <c r="D13" s="529">
        <v>2.959</v>
      </c>
      <c r="E13" s="524">
        <f t="shared" si="0"/>
        <v>2.959</v>
      </c>
      <c r="F13" s="525">
        <v>0.765</v>
      </c>
      <c r="G13" s="526">
        <f t="shared" si="1"/>
        <v>2.194</v>
      </c>
      <c r="H13" s="507">
        <v>16893</v>
      </c>
      <c r="I13" s="486"/>
    </row>
    <row r="14" spans="1:9" ht="12.75">
      <c r="A14" s="527" t="s">
        <v>377</v>
      </c>
      <c r="B14" s="527" t="s">
        <v>378</v>
      </c>
      <c r="C14" s="528">
        <v>0</v>
      </c>
      <c r="D14" s="529">
        <v>1.845</v>
      </c>
      <c r="E14" s="524">
        <f t="shared" si="0"/>
        <v>1.845</v>
      </c>
      <c r="F14" s="525">
        <v>0.704</v>
      </c>
      <c r="G14" s="526">
        <f t="shared" si="1"/>
        <v>1.141</v>
      </c>
      <c r="H14" s="507">
        <v>8785</v>
      </c>
      <c r="I14" s="486"/>
    </row>
    <row r="15" spans="1:9" ht="12.75">
      <c r="A15" s="527" t="s">
        <v>379</v>
      </c>
      <c r="B15" s="527" t="s">
        <v>376</v>
      </c>
      <c r="C15" s="528">
        <v>0</v>
      </c>
      <c r="D15" s="529">
        <v>5.383</v>
      </c>
      <c r="E15" s="524">
        <f t="shared" si="0"/>
        <v>5.383</v>
      </c>
      <c r="F15" s="525">
        <v>0.776</v>
      </c>
      <c r="G15" s="526">
        <f t="shared" si="1"/>
        <v>4.607</v>
      </c>
      <c r="H15" s="507">
        <v>35473</v>
      </c>
      <c r="I15" s="486"/>
    </row>
    <row r="16" spans="1:9" ht="12.75">
      <c r="A16" s="527" t="s">
        <v>380</v>
      </c>
      <c r="B16" s="527" t="s">
        <v>381</v>
      </c>
      <c r="C16" s="528">
        <v>0</v>
      </c>
      <c r="D16" s="529">
        <v>1.3</v>
      </c>
      <c r="E16" s="524">
        <f t="shared" si="0"/>
        <v>1.3</v>
      </c>
      <c r="F16" s="525">
        <v>0.24</v>
      </c>
      <c r="G16" s="526">
        <f t="shared" si="1"/>
        <v>1.06</v>
      </c>
      <c r="H16" s="507">
        <v>8162</v>
      </c>
      <c r="I16" s="486"/>
    </row>
    <row r="17" spans="1:9" ht="12.75">
      <c r="A17" s="527" t="s">
        <v>382</v>
      </c>
      <c r="B17" s="527" t="s">
        <v>383</v>
      </c>
      <c r="C17" s="528">
        <v>0</v>
      </c>
      <c r="D17" s="529">
        <v>1.241</v>
      </c>
      <c r="E17" s="524">
        <f t="shared" si="0"/>
        <v>1.241</v>
      </c>
      <c r="F17" s="525">
        <v>0</v>
      </c>
      <c r="G17" s="526">
        <f t="shared" si="1"/>
        <v>1.241</v>
      </c>
      <c r="H17" s="507">
        <v>9555</v>
      </c>
      <c r="I17" s="486"/>
    </row>
    <row r="18" spans="1:9" ht="12.75">
      <c r="A18" s="527" t="s">
        <v>206</v>
      </c>
      <c r="B18" s="527" t="s">
        <v>384</v>
      </c>
      <c r="C18" s="528">
        <v>0</v>
      </c>
      <c r="D18" s="529">
        <v>8.219</v>
      </c>
      <c r="E18" s="524">
        <f t="shared" si="0"/>
        <v>8.219</v>
      </c>
      <c r="F18" s="525">
        <v>3.024</v>
      </c>
      <c r="G18" s="526">
        <f t="shared" si="1"/>
        <v>5.194999999999999</v>
      </c>
      <c r="H18" s="507">
        <v>40001</v>
      </c>
      <c r="I18" s="486"/>
    </row>
    <row r="19" spans="1:9" ht="12.75">
      <c r="A19" s="527" t="s">
        <v>208</v>
      </c>
      <c r="B19" s="527" t="s">
        <v>385</v>
      </c>
      <c r="C19" s="528">
        <v>4.492</v>
      </c>
      <c r="D19" s="529">
        <v>9.672</v>
      </c>
      <c r="E19" s="524">
        <f t="shared" si="0"/>
        <v>5.180000000000001</v>
      </c>
      <c r="F19" s="525">
        <v>3.115</v>
      </c>
      <c r="G19" s="526">
        <f t="shared" si="1"/>
        <v>2.0650000000000004</v>
      </c>
      <c r="H19" s="507">
        <v>15900</v>
      </c>
      <c r="I19" s="486"/>
    </row>
    <row r="20" spans="1:9" ht="12.75">
      <c r="A20" s="527" t="s">
        <v>388</v>
      </c>
      <c r="B20" s="527" t="s">
        <v>389</v>
      </c>
      <c r="C20" s="528">
        <v>0</v>
      </c>
      <c r="D20" s="529">
        <v>5.171</v>
      </c>
      <c r="E20" s="524">
        <f t="shared" si="0"/>
        <v>5.171</v>
      </c>
      <c r="F20" s="525">
        <v>1.791</v>
      </c>
      <c r="G20" s="526">
        <f t="shared" si="1"/>
        <v>3.3800000000000003</v>
      </c>
      <c r="H20" s="507">
        <v>26026</v>
      </c>
      <c r="I20" s="486"/>
    </row>
    <row r="21" spans="1:9" ht="12.75">
      <c r="A21" s="527" t="s">
        <v>400</v>
      </c>
      <c r="B21" s="527" t="s">
        <v>401</v>
      </c>
      <c r="C21" s="528">
        <v>0</v>
      </c>
      <c r="D21" s="529">
        <v>8.149</v>
      </c>
      <c r="E21" s="524">
        <f t="shared" si="0"/>
        <v>8.149</v>
      </c>
      <c r="F21" s="525">
        <v>1.736</v>
      </c>
      <c r="G21" s="526">
        <f t="shared" si="1"/>
        <v>6.412999999999999</v>
      </c>
      <c r="H21" s="507">
        <v>49380</v>
      </c>
      <c r="I21" s="486"/>
    </row>
    <row r="22" spans="1:9" ht="12.75">
      <c r="A22" s="527" t="s">
        <v>402</v>
      </c>
      <c r="B22" s="527" t="s">
        <v>403</v>
      </c>
      <c r="C22" s="528">
        <v>0</v>
      </c>
      <c r="D22" s="529">
        <v>1.316</v>
      </c>
      <c r="E22" s="524">
        <f t="shared" si="0"/>
        <v>1.316</v>
      </c>
      <c r="F22" s="525">
        <v>0.248</v>
      </c>
      <c r="G22" s="526">
        <f t="shared" si="1"/>
        <v>1.068</v>
      </c>
      <c r="H22" s="507">
        <v>8223</v>
      </c>
      <c r="I22" s="486"/>
    </row>
    <row r="23" spans="1:9" ht="12.75">
      <c r="A23" s="527" t="s">
        <v>404</v>
      </c>
      <c r="B23" s="527" t="s">
        <v>405</v>
      </c>
      <c r="C23" s="528">
        <v>8.196</v>
      </c>
      <c r="D23" s="529">
        <v>8.119</v>
      </c>
      <c r="E23" s="524">
        <f t="shared" si="0"/>
        <v>0.07699999999999996</v>
      </c>
      <c r="F23" s="525">
        <v>0</v>
      </c>
      <c r="G23" s="526">
        <f t="shared" si="1"/>
        <v>0.07699999999999996</v>
      </c>
      <c r="H23" s="507">
        <v>592</v>
      </c>
      <c r="I23" s="422"/>
    </row>
    <row r="24" spans="1:9" ht="12.75">
      <c r="A24" s="527" t="s">
        <v>410</v>
      </c>
      <c r="B24" s="527" t="s">
        <v>411</v>
      </c>
      <c r="C24" s="528">
        <v>0</v>
      </c>
      <c r="D24" s="529">
        <v>5.343</v>
      </c>
      <c r="E24" s="524">
        <f t="shared" si="0"/>
        <v>5.343</v>
      </c>
      <c r="F24" s="525">
        <v>3.747</v>
      </c>
      <c r="G24" s="526">
        <f t="shared" si="1"/>
        <v>1.596</v>
      </c>
      <c r="H24" s="507">
        <v>12289</v>
      </c>
      <c r="I24" s="486"/>
    </row>
    <row r="25" spans="1:9" ht="12.75">
      <c r="A25" s="527" t="s">
        <v>412</v>
      </c>
      <c r="B25" s="527" t="s">
        <v>413</v>
      </c>
      <c r="C25" s="528">
        <v>0</v>
      </c>
      <c r="D25" s="529">
        <v>2.21</v>
      </c>
      <c r="E25" s="524">
        <f t="shared" si="0"/>
        <v>2.21</v>
      </c>
      <c r="F25" s="525">
        <v>0</v>
      </c>
      <c r="G25" s="526">
        <f t="shared" si="1"/>
        <v>2.21</v>
      </c>
      <c r="H25" s="507">
        <v>17017</v>
      </c>
      <c r="I25" s="486"/>
    </row>
    <row r="26" spans="1:9" ht="12.75">
      <c r="A26" s="527" t="s">
        <v>414</v>
      </c>
      <c r="B26" s="527" t="s">
        <v>415</v>
      </c>
      <c r="C26" s="528">
        <v>0</v>
      </c>
      <c r="D26" s="529">
        <v>2.108</v>
      </c>
      <c r="E26" s="524">
        <f t="shared" si="0"/>
        <v>2.108</v>
      </c>
      <c r="F26" s="525">
        <v>0.9</v>
      </c>
      <c r="G26" s="526">
        <f t="shared" si="1"/>
        <v>1.2080000000000002</v>
      </c>
      <c r="H26" s="507">
        <v>9301</v>
      </c>
      <c r="I26" s="486"/>
    </row>
    <row r="27" spans="1:9" ht="12.75">
      <c r="A27" s="527" t="s">
        <v>416</v>
      </c>
      <c r="B27" s="527" t="s">
        <v>417</v>
      </c>
      <c r="C27" s="528">
        <v>0</v>
      </c>
      <c r="D27" s="529">
        <v>1.69</v>
      </c>
      <c r="E27" s="524">
        <f t="shared" si="0"/>
        <v>1.69</v>
      </c>
      <c r="F27" s="525">
        <v>1.674</v>
      </c>
      <c r="G27" s="526">
        <f t="shared" si="1"/>
        <v>0.016000000000000014</v>
      </c>
      <c r="H27" s="507">
        <v>123</v>
      </c>
      <c r="I27" s="486"/>
    </row>
    <row r="28" spans="1:9" ht="12.75">
      <c r="A28" s="527" t="s">
        <v>418</v>
      </c>
      <c r="B28" s="527" t="s">
        <v>419</v>
      </c>
      <c r="C28" s="528">
        <v>0</v>
      </c>
      <c r="D28" s="529">
        <v>1.808</v>
      </c>
      <c r="E28" s="524">
        <f t="shared" si="0"/>
        <v>1.808</v>
      </c>
      <c r="F28" s="525">
        <v>0.432</v>
      </c>
      <c r="G28" s="526">
        <f t="shared" si="1"/>
        <v>1.3760000000000001</v>
      </c>
      <c r="H28" s="507">
        <v>10595</v>
      </c>
      <c r="I28" s="486"/>
    </row>
    <row r="29" spans="1:9" ht="12.75">
      <c r="A29" s="527" t="s">
        <v>420</v>
      </c>
      <c r="B29" s="527" t="s">
        <v>421</v>
      </c>
      <c r="C29" s="528">
        <v>0</v>
      </c>
      <c r="D29" s="529">
        <v>7.744</v>
      </c>
      <c r="E29" s="524">
        <f t="shared" si="0"/>
        <v>7.744</v>
      </c>
      <c r="F29" s="525">
        <v>2.645</v>
      </c>
      <c r="G29" s="526">
        <f t="shared" si="1"/>
        <v>5.099</v>
      </c>
      <c r="H29" s="507">
        <v>39262</v>
      </c>
      <c r="I29" s="486"/>
    </row>
    <row r="30" spans="1:9" ht="12.75">
      <c r="A30" s="527" t="s">
        <v>422</v>
      </c>
      <c r="B30" s="527" t="s">
        <v>423</v>
      </c>
      <c r="C30" s="528">
        <v>0</v>
      </c>
      <c r="D30" s="529">
        <v>1.175</v>
      </c>
      <c r="E30" s="524">
        <f t="shared" si="0"/>
        <v>1.175</v>
      </c>
      <c r="F30" s="525">
        <v>0.081</v>
      </c>
      <c r="G30" s="526">
        <f t="shared" si="1"/>
        <v>1.094</v>
      </c>
      <c r="H30" s="507">
        <v>8423</v>
      </c>
      <c r="I30" s="486"/>
    </row>
    <row r="31" spans="1:9" ht="12.75">
      <c r="A31" s="527" t="s">
        <v>424</v>
      </c>
      <c r="B31" s="527" t="s">
        <v>425</v>
      </c>
      <c r="C31" s="528">
        <v>0</v>
      </c>
      <c r="D31" s="529">
        <v>5.333</v>
      </c>
      <c r="E31" s="524">
        <f t="shared" si="0"/>
        <v>5.333</v>
      </c>
      <c r="F31" s="525">
        <v>1.628</v>
      </c>
      <c r="G31" s="526">
        <f t="shared" si="1"/>
        <v>3.705</v>
      </c>
      <c r="H31" s="507">
        <v>28528</v>
      </c>
      <c r="I31" s="486"/>
    </row>
    <row r="32" spans="1:9" ht="12.75">
      <c r="A32" s="527" t="s">
        <v>426</v>
      </c>
      <c r="B32" s="527" t="s">
        <v>427</v>
      </c>
      <c r="C32" s="528">
        <v>0</v>
      </c>
      <c r="D32" s="529">
        <v>0.86</v>
      </c>
      <c r="E32" s="524">
        <f t="shared" si="0"/>
        <v>0.86</v>
      </c>
      <c r="F32" s="525">
        <v>0.464</v>
      </c>
      <c r="G32" s="526">
        <f t="shared" si="1"/>
        <v>0.39599999999999996</v>
      </c>
      <c r="H32" s="507">
        <v>3049</v>
      </c>
      <c r="I32" s="486"/>
    </row>
    <row r="33" spans="1:9" ht="12.75">
      <c r="A33" s="527" t="s">
        <v>428</v>
      </c>
      <c r="B33" s="527" t="s">
        <v>429</v>
      </c>
      <c r="C33" s="528">
        <v>0</v>
      </c>
      <c r="D33" s="529">
        <v>2.99</v>
      </c>
      <c r="E33" s="524">
        <f t="shared" si="0"/>
        <v>2.99</v>
      </c>
      <c r="F33" s="525">
        <v>0.75</v>
      </c>
      <c r="G33" s="526">
        <f t="shared" si="1"/>
        <v>2.24</v>
      </c>
      <c r="H33" s="507">
        <v>17248</v>
      </c>
      <c r="I33" s="486"/>
    </row>
    <row r="34" spans="1:9" ht="12.75">
      <c r="A34" s="527" t="s">
        <v>432</v>
      </c>
      <c r="B34" s="527" t="s">
        <v>433</v>
      </c>
      <c r="C34" s="528">
        <v>9.699</v>
      </c>
      <c r="D34" s="529">
        <v>17.99</v>
      </c>
      <c r="E34" s="524">
        <f t="shared" si="0"/>
        <v>8.290999999999999</v>
      </c>
      <c r="F34" s="525">
        <v>2.046</v>
      </c>
      <c r="G34" s="526">
        <f t="shared" si="1"/>
        <v>6.244999999999999</v>
      </c>
      <c r="H34" s="507">
        <v>48086</v>
      </c>
      <c r="I34" s="486"/>
    </row>
    <row r="35" spans="1:9" ht="12.75">
      <c r="A35" s="527" t="s">
        <v>434</v>
      </c>
      <c r="B35" s="527" t="s">
        <v>435</v>
      </c>
      <c r="C35" s="528">
        <v>0</v>
      </c>
      <c r="D35" s="529">
        <v>2.595</v>
      </c>
      <c r="E35" s="524">
        <f t="shared" si="0"/>
        <v>2.595</v>
      </c>
      <c r="F35" s="525">
        <v>1.578</v>
      </c>
      <c r="G35" s="526">
        <f t="shared" si="1"/>
        <v>1.0170000000000001</v>
      </c>
      <c r="H35" s="507">
        <v>7830</v>
      </c>
      <c r="I35" s="486"/>
    </row>
    <row r="36" spans="1:9" ht="12.75">
      <c r="A36" s="527" t="s">
        <v>436</v>
      </c>
      <c r="B36" s="527" t="s">
        <v>437</v>
      </c>
      <c r="C36" s="528">
        <v>8.699</v>
      </c>
      <c r="D36" s="529">
        <v>9.691</v>
      </c>
      <c r="E36" s="524">
        <f t="shared" si="0"/>
        <v>0.9920000000000009</v>
      </c>
      <c r="F36" s="525">
        <v>0.384</v>
      </c>
      <c r="G36" s="526">
        <f t="shared" si="1"/>
        <v>0.6080000000000009</v>
      </c>
      <c r="H36" s="507">
        <v>4681</v>
      </c>
      <c r="I36" s="486"/>
    </row>
    <row r="37" spans="1:9" ht="12.75">
      <c r="A37" s="527" t="s">
        <v>438</v>
      </c>
      <c r="B37" s="527" t="s">
        <v>439</v>
      </c>
      <c r="C37" s="528">
        <v>0</v>
      </c>
      <c r="D37" s="529">
        <v>1.632</v>
      </c>
      <c r="E37" s="524">
        <f t="shared" si="0"/>
        <v>1.632</v>
      </c>
      <c r="F37" s="525">
        <v>0</v>
      </c>
      <c r="G37" s="526">
        <f t="shared" si="1"/>
        <v>1.632</v>
      </c>
      <c r="H37" s="507">
        <v>12566</v>
      </c>
      <c r="I37" s="486"/>
    </row>
    <row r="38" spans="1:9" ht="12.75">
      <c r="A38" s="536" t="s">
        <v>440</v>
      </c>
      <c r="B38" s="536" t="s">
        <v>441</v>
      </c>
      <c r="C38" s="532">
        <v>6.81</v>
      </c>
      <c r="D38" s="515">
        <v>7.959</v>
      </c>
      <c r="E38" s="533">
        <f t="shared" si="0"/>
        <v>1.149</v>
      </c>
      <c r="F38" s="534">
        <v>0</v>
      </c>
      <c r="G38" s="537">
        <f t="shared" si="1"/>
        <v>1.149</v>
      </c>
      <c r="H38" s="507">
        <v>8847</v>
      </c>
      <c r="I38" s="487"/>
    </row>
    <row r="39" spans="1:11" ht="12.75">
      <c r="A39" s="622" t="s">
        <v>828</v>
      </c>
      <c r="B39" s="622"/>
      <c r="C39" s="622"/>
      <c r="D39" s="622"/>
      <c r="E39" s="417">
        <f>SUM(E8:E38)</f>
        <v>111.642</v>
      </c>
      <c r="F39" s="418">
        <f>SUM(F8:F38)</f>
        <v>35.641999999999996</v>
      </c>
      <c r="G39" s="419">
        <f>SUM(G8:G38)</f>
        <v>75.99999999999999</v>
      </c>
      <c r="H39" s="420">
        <f>SUM(H8:H38)</f>
        <v>585186</v>
      </c>
      <c r="I39" s="425"/>
      <c r="K39" s="538"/>
    </row>
    <row r="40" spans="3:9" ht="12.75">
      <c r="C40" s="510"/>
      <c r="D40" s="510"/>
      <c r="E40" s="510"/>
      <c r="F40" s="510"/>
      <c r="G40" s="510"/>
      <c r="H40" s="510"/>
      <c r="I40" s="427"/>
    </row>
    <row r="41" spans="1:11" ht="12.75" customHeight="1">
      <c r="A41" s="539"/>
      <c r="B41" s="539"/>
      <c r="C41" s="540"/>
      <c r="D41" s="540"/>
      <c r="E41" s="540"/>
      <c r="F41" s="540"/>
      <c r="G41" s="540"/>
      <c r="I41" s="541"/>
      <c r="K41" s="542"/>
    </row>
    <row r="42" spans="1:8" ht="12.75" customHeight="1">
      <c r="A42" s="432" t="s">
        <v>829</v>
      </c>
      <c r="B42" s="542"/>
      <c r="C42" s="540"/>
      <c r="D42" s="540"/>
      <c r="E42" s="433">
        <f>SUM(E7+E39)</f>
        <v>141.945</v>
      </c>
      <c r="F42" s="433">
        <f>SUM(F7+F39)</f>
        <v>41.01499999999999</v>
      </c>
      <c r="G42" s="433">
        <f>SUM(G7+G39)</f>
        <v>100.92999999999998</v>
      </c>
      <c r="H42" s="434">
        <f>SUM(H7,H39)</f>
        <v>777146</v>
      </c>
    </row>
    <row r="43" spans="1:7" ht="12.75" customHeight="1">
      <c r="A43" s="539"/>
      <c r="B43" s="539"/>
      <c r="C43" s="540"/>
      <c r="D43" s="540"/>
      <c r="E43" s="540"/>
      <c r="F43" s="540"/>
      <c r="G43" s="540"/>
    </row>
    <row r="44" spans="1:8" ht="12.75" customHeight="1">
      <c r="A44" s="435" t="s">
        <v>830</v>
      </c>
      <c r="B44" s="543"/>
      <c r="C44" s="540"/>
      <c r="D44" s="540"/>
      <c r="E44" s="540"/>
      <c r="F44" s="540"/>
      <c r="G44" s="540"/>
      <c r="H44" s="509"/>
    </row>
    <row r="45" spans="1:7" ht="12.75" customHeight="1">
      <c r="A45" s="432"/>
      <c r="B45" s="542"/>
      <c r="C45" s="540"/>
      <c r="D45" s="540"/>
      <c r="E45" s="540"/>
      <c r="F45" s="540"/>
      <c r="G45" s="540"/>
    </row>
    <row r="46" spans="1:8" ht="12.75" customHeight="1">
      <c r="A46" s="438" t="s">
        <v>663</v>
      </c>
      <c r="B46" s="542"/>
      <c r="G46" s="439" t="s">
        <v>1394</v>
      </c>
      <c r="H46" s="440"/>
    </row>
    <row r="47" ht="12.75" customHeight="1">
      <c r="G47" s="439"/>
    </row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8">
    <mergeCell ref="H3:H4"/>
    <mergeCell ref="I3:I4"/>
    <mergeCell ref="A7:D7"/>
    <mergeCell ref="A39:D39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1" spans="1:10" ht="12.75">
      <c r="A1" s="381"/>
      <c r="B1" s="381"/>
      <c r="C1" s="382"/>
      <c r="D1" s="382"/>
      <c r="E1" s="382"/>
      <c r="F1" s="382"/>
      <c r="G1" s="382"/>
      <c r="H1" s="383"/>
      <c r="I1" s="381"/>
      <c r="J1" s="441"/>
    </row>
    <row r="2" spans="1:10" ht="18">
      <c r="A2" s="384" t="s">
        <v>634</v>
      </c>
      <c r="B2" s="381"/>
      <c r="C2" s="382"/>
      <c r="D2" s="382"/>
      <c r="E2" s="382"/>
      <c r="F2" s="382"/>
      <c r="G2" s="382"/>
      <c r="H2" s="383"/>
      <c r="I2" s="381"/>
      <c r="J2" s="441"/>
    </row>
    <row r="3" spans="1:10" ht="13.5" customHeight="1">
      <c r="A3" s="623" t="s">
        <v>665</v>
      </c>
      <c r="B3" s="624" t="s">
        <v>666</v>
      </c>
      <c r="C3" s="625" t="s">
        <v>667</v>
      </c>
      <c r="D3" s="625"/>
      <c r="E3" s="626" t="s">
        <v>668</v>
      </c>
      <c r="F3" s="385" t="s">
        <v>669</v>
      </c>
      <c r="G3" s="386" t="s">
        <v>670</v>
      </c>
      <c r="H3" s="620" t="s">
        <v>671</v>
      </c>
      <c r="I3" s="605" t="s">
        <v>662</v>
      </c>
      <c r="J3" s="441"/>
    </row>
    <row r="4" spans="1:10" ht="12.75">
      <c r="A4" s="623"/>
      <c r="B4" s="624"/>
      <c r="C4" s="387" t="s">
        <v>672</v>
      </c>
      <c r="D4" s="388" t="s">
        <v>673</v>
      </c>
      <c r="E4" s="626"/>
      <c r="F4" s="389" t="s">
        <v>674</v>
      </c>
      <c r="G4" s="390" t="s">
        <v>674</v>
      </c>
      <c r="H4" s="620"/>
      <c r="I4" s="606"/>
      <c r="J4" s="441"/>
    </row>
    <row r="5" spans="1:10" ht="12.75">
      <c r="A5" s="442" t="s">
        <v>442</v>
      </c>
      <c r="B5" s="442" t="s">
        <v>443</v>
      </c>
      <c r="C5" s="443">
        <v>12.8</v>
      </c>
      <c r="D5" s="444">
        <v>22.203</v>
      </c>
      <c r="E5" s="394">
        <f>ABS(D5-C5)</f>
        <v>9.402999999999999</v>
      </c>
      <c r="F5" s="395">
        <v>5.766</v>
      </c>
      <c r="G5" s="396">
        <f>E5-F5</f>
        <v>3.6369999999999987</v>
      </c>
      <c r="H5" s="445">
        <v>35950</v>
      </c>
      <c r="I5" s="446"/>
      <c r="J5" s="441"/>
    </row>
    <row r="6" spans="1:10" ht="12.75">
      <c r="A6" s="406" t="s">
        <v>444</v>
      </c>
      <c r="B6" s="406" t="s">
        <v>445</v>
      </c>
      <c r="C6" s="407">
        <v>12</v>
      </c>
      <c r="D6" s="408">
        <v>15.858</v>
      </c>
      <c r="E6" s="402">
        <f>ABS(D6-C6)</f>
        <v>3.8580000000000005</v>
      </c>
      <c r="F6" s="403">
        <v>0.851</v>
      </c>
      <c r="G6" s="404">
        <f>E6-F6</f>
        <v>3.0070000000000006</v>
      </c>
      <c r="H6" s="445">
        <v>28920</v>
      </c>
      <c r="I6" s="446"/>
      <c r="J6" s="441"/>
    </row>
    <row r="7" spans="1:10" ht="12.75">
      <c r="A7" s="405" t="s">
        <v>446</v>
      </c>
      <c r="B7" s="405" t="s">
        <v>447</v>
      </c>
      <c r="C7" s="407">
        <v>4.014</v>
      </c>
      <c r="D7" s="408">
        <v>6.083</v>
      </c>
      <c r="E7" s="402">
        <f>ABS(D7-C7)</f>
        <v>2.069</v>
      </c>
      <c r="F7" s="403">
        <v>0.919</v>
      </c>
      <c r="G7" s="404">
        <f>E7-F7</f>
        <v>1.15</v>
      </c>
      <c r="H7" s="445">
        <v>10500</v>
      </c>
      <c r="I7" s="446"/>
      <c r="J7" s="441"/>
    </row>
    <row r="8" spans="1:10" ht="12.75">
      <c r="A8" s="447" t="s">
        <v>348</v>
      </c>
      <c r="B8" s="447" t="s">
        <v>448</v>
      </c>
      <c r="C8" s="448">
        <v>0</v>
      </c>
      <c r="D8" s="449">
        <v>20.227</v>
      </c>
      <c r="E8" s="450">
        <f>ABS(D8-C8)</f>
        <v>20.227</v>
      </c>
      <c r="F8" s="451">
        <v>6.551</v>
      </c>
      <c r="G8" s="452">
        <f>E8-F8</f>
        <v>13.676</v>
      </c>
      <c r="H8" s="445">
        <v>134629</v>
      </c>
      <c r="I8" s="446"/>
      <c r="J8" s="441"/>
    </row>
    <row r="9" spans="1:10" ht="12.75">
      <c r="A9" s="621" t="s">
        <v>685</v>
      </c>
      <c r="B9" s="621"/>
      <c r="C9" s="621"/>
      <c r="D9" s="621"/>
      <c r="E9" s="417">
        <f>SUM(E5:E8)</f>
        <v>35.557</v>
      </c>
      <c r="F9" s="418">
        <f>SUM(F5:F8)</f>
        <v>14.087</v>
      </c>
      <c r="G9" s="419">
        <f>SUM(G5:G8)</f>
        <v>21.47</v>
      </c>
      <c r="H9" s="420">
        <f>SUM(H5:H8)</f>
        <v>209999</v>
      </c>
      <c r="I9" s="453"/>
      <c r="J9" s="441"/>
    </row>
    <row r="10" spans="1:10" ht="12.75">
      <c r="A10" s="391" t="s">
        <v>449</v>
      </c>
      <c r="B10" s="391" t="s">
        <v>450</v>
      </c>
      <c r="C10" s="392">
        <v>0</v>
      </c>
      <c r="D10" s="393">
        <v>5.611</v>
      </c>
      <c r="E10" s="394">
        <f aca="true" t="shared" si="0" ref="E10:E32">ABS(D10-C10)</f>
        <v>5.611</v>
      </c>
      <c r="F10" s="395">
        <v>3.01</v>
      </c>
      <c r="G10" s="396">
        <f aca="true" t="shared" si="1" ref="G10:G32">E10-F10</f>
        <v>2.601</v>
      </c>
      <c r="H10" s="445">
        <v>22250</v>
      </c>
      <c r="I10" s="446"/>
      <c r="J10" s="441"/>
    </row>
    <row r="11" spans="1:10" ht="12.75">
      <c r="A11" s="406" t="s">
        <v>451</v>
      </c>
      <c r="B11" s="405" t="s">
        <v>452</v>
      </c>
      <c r="C11" s="407">
        <v>0</v>
      </c>
      <c r="D11" s="408">
        <v>6.652</v>
      </c>
      <c r="E11" s="402">
        <f t="shared" si="0"/>
        <v>6.652</v>
      </c>
      <c r="F11" s="403">
        <v>4.409</v>
      </c>
      <c r="G11" s="404">
        <f t="shared" si="1"/>
        <v>2.2430000000000003</v>
      </c>
      <c r="H11" s="445">
        <v>17200</v>
      </c>
      <c r="I11" s="446"/>
      <c r="J11" s="441"/>
    </row>
    <row r="12" spans="1:10" ht="12.75">
      <c r="A12" s="391" t="s">
        <v>453</v>
      </c>
      <c r="B12" s="409" t="s">
        <v>454</v>
      </c>
      <c r="C12" s="392">
        <v>0</v>
      </c>
      <c r="D12" s="410">
        <v>1.911</v>
      </c>
      <c r="E12" s="402">
        <f t="shared" si="0"/>
        <v>1.911</v>
      </c>
      <c r="F12" s="403">
        <v>1.697</v>
      </c>
      <c r="G12" s="404">
        <f t="shared" si="1"/>
        <v>0.21399999999999997</v>
      </c>
      <c r="H12" s="445">
        <v>2400</v>
      </c>
      <c r="I12" s="446"/>
      <c r="J12" s="441"/>
    </row>
    <row r="13" spans="1:10" ht="12.75">
      <c r="A13" s="406" t="s">
        <v>314</v>
      </c>
      <c r="B13" s="406" t="s">
        <v>455</v>
      </c>
      <c r="C13" s="407">
        <v>11.862</v>
      </c>
      <c r="D13" s="408">
        <v>16.11</v>
      </c>
      <c r="E13" s="402">
        <f t="shared" si="0"/>
        <v>4.247999999999999</v>
      </c>
      <c r="F13" s="403">
        <v>0</v>
      </c>
      <c r="G13" s="404">
        <f t="shared" si="1"/>
        <v>4.247999999999999</v>
      </c>
      <c r="H13" s="445">
        <v>30200</v>
      </c>
      <c r="I13" s="446"/>
      <c r="J13" s="441"/>
    </row>
    <row r="14" spans="1:10" ht="12.75">
      <c r="A14" s="406" t="s">
        <v>456</v>
      </c>
      <c r="B14" s="405" t="s">
        <v>457</v>
      </c>
      <c r="C14" s="407">
        <v>0</v>
      </c>
      <c r="D14" s="408">
        <v>0.532</v>
      </c>
      <c r="E14" s="402">
        <f t="shared" si="0"/>
        <v>0.532</v>
      </c>
      <c r="F14" s="403">
        <v>0</v>
      </c>
      <c r="G14" s="404">
        <f t="shared" si="1"/>
        <v>0.532</v>
      </c>
      <c r="H14" s="445">
        <v>5320</v>
      </c>
      <c r="I14" s="446"/>
      <c r="J14" s="441"/>
    </row>
    <row r="15" spans="1:10" ht="12.75">
      <c r="A15" s="406" t="s">
        <v>458</v>
      </c>
      <c r="B15" s="405" t="s">
        <v>459</v>
      </c>
      <c r="C15" s="407">
        <v>14.365</v>
      </c>
      <c r="D15" s="408">
        <v>20.597</v>
      </c>
      <c r="E15" s="402">
        <f t="shared" si="0"/>
        <v>6.232000000000001</v>
      </c>
      <c r="F15" s="403">
        <v>3.105</v>
      </c>
      <c r="G15" s="404">
        <f t="shared" si="1"/>
        <v>3.127000000000001</v>
      </c>
      <c r="H15" s="445">
        <v>29400</v>
      </c>
      <c r="I15" s="446"/>
      <c r="J15" s="441"/>
    </row>
    <row r="16" spans="1:10" ht="12.75">
      <c r="A16" s="406" t="s">
        <v>460</v>
      </c>
      <c r="B16" s="406" t="s">
        <v>461</v>
      </c>
      <c r="C16" s="407">
        <v>0</v>
      </c>
      <c r="D16" s="408">
        <v>1.226</v>
      </c>
      <c r="E16" s="402">
        <f t="shared" si="0"/>
        <v>1.226</v>
      </c>
      <c r="F16" s="403">
        <v>1.226</v>
      </c>
      <c r="G16" s="404">
        <f t="shared" si="1"/>
        <v>0</v>
      </c>
      <c r="H16" s="445">
        <v>3128</v>
      </c>
      <c r="I16" s="446"/>
      <c r="J16" s="441"/>
    </row>
    <row r="17" spans="1:10" ht="12.75">
      <c r="A17" s="406" t="s">
        <v>462</v>
      </c>
      <c r="B17" s="406" t="s">
        <v>463</v>
      </c>
      <c r="C17" s="407">
        <v>0</v>
      </c>
      <c r="D17" s="408">
        <v>6.764</v>
      </c>
      <c r="E17" s="402">
        <f t="shared" si="0"/>
        <v>6.764</v>
      </c>
      <c r="F17" s="403">
        <v>3.567</v>
      </c>
      <c r="G17" s="404">
        <f t="shared" si="1"/>
        <v>3.197</v>
      </c>
      <c r="H17" s="445">
        <v>24000</v>
      </c>
      <c r="I17" s="446"/>
      <c r="J17" s="441"/>
    </row>
    <row r="18" spans="1:10" ht="12.75">
      <c r="A18" s="406" t="s">
        <v>464</v>
      </c>
      <c r="B18" s="405" t="s">
        <v>465</v>
      </c>
      <c r="C18" s="407">
        <v>0</v>
      </c>
      <c r="D18" s="408">
        <v>4.576</v>
      </c>
      <c r="E18" s="402">
        <f t="shared" si="0"/>
        <v>4.576</v>
      </c>
      <c r="F18" s="403">
        <v>0.19</v>
      </c>
      <c r="G18" s="404">
        <f t="shared" si="1"/>
        <v>4.385999999999999</v>
      </c>
      <c r="H18" s="445">
        <v>33400</v>
      </c>
      <c r="I18" s="446"/>
      <c r="J18" s="441"/>
    </row>
    <row r="19" spans="1:10" ht="12.75">
      <c r="A19" s="406" t="s">
        <v>466</v>
      </c>
      <c r="B19" s="405" t="s">
        <v>467</v>
      </c>
      <c r="C19" s="407">
        <v>0</v>
      </c>
      <c r="D19" s="408">
        <v>2.517</v>
      </c>
      <c r="E19" s="402">
        <f t="shared" si="0"/>
        <v>2.517</v>
      </c>
      <c r="F19" s="403">
        <v>0</v>
      </c>
      <c r="G19" s="404">
        <f t="shared" si="1"/>
        <v>2.517</v>
      </c>
      <c r="H19" s="445">
        <v>18000</v>
      </c>
      <c r="I19" s="446"/>
      <c r="J19" s="441"/>
    </row>
    <row r="20" spans="1:10" ht="12.75">
      <c r="A20" s="406" t="s">
        <v>468</v>
      </c>
      <c r="B20" s="405" t="s">
        <v>469</v>
      </c>
      <c r="C20" s="407">
        <v>0</v>
      </c>
      <c r="D20" s="408">
        <v>4.402</v>
      </c>
      <c r="E20" s="402">
        <f t="shared" si="0"/>
        <v>4.402</v>
      </c>
      <c r="F20" s="403">
        <v>1.608</v>
      </c>
      <c r="G20" s="404">
        <f t="shared" si="1"/>
        <v>2.794</v>
      </c>
      <c r="H20" s="445">
        <v>22800</v>
      </c>
      <c r="I20" s="446"/>
      <c r="J20" s="441"/>
    </row>
    <row r="21" spans="1:10" ht="12.75">
      <c r="A21" s="406" t="s">
        <v>470</v>
      </c>
      <c r="B21" s="405" t="s">
        <v>471</v>
      </c>
      <c r="C21" s="407">
        <v>0</v>
      </c>
      <c r="D21" s="408">
        <v>3.46</v>
      </c>
      <c r="E21" s="402">
        <f t="shared" si="0"/>
        <v>3.46</v>
      </c>
      <c r="F21" s="403">
        <v>2.184</v>
      </c>
      <c r="G21" s="404">
        <f t="shared" si="1"/>
        <v>1.2759999999999998</v>
      </c>
      <c r="H21" s="445">
        <v>14400</v>
      </c>
      <c r="I21" s="446"/>
      <c r="J21" s="441"/>
    </row>
    <row r="22" spans="1:10" ht="12.75">
      <c r="A22" s="406" t="s">
        <v>472</v>
      </c>
      <c r="B22" s="406" t="s">
        <v>473</v>
      </c>
      <c r="C22" s="407">
        <v>0</v>
      </c>
      <c r="D22" s="408">
        <v>3.24</v>
      </c>
      <c r="E22" s="402">
        <f t="shared" si="0"/>
        <v>3.24</v>
      </c>
      <c r="F22" s="403">
        <v>2.438</v>
      </c>
      <c r="G22" s="404">
        <f t="shared" si="1"/>
        <v>0.802</v>
      </c>
      <c r="H22" s="445">
        <v>6320</v>
      </c>
      <c r="I22" s="446"/>
      <c r="J22" s="441"/>
    </row>
    <row r="23" spans="1:10" ht="12.75">
      <c r="A23" s="406" t="s">
        <v>474</v>
      </c>
      <c r="B23" s="406" t="s">
        <v>475</v>
      </c>
      <c r="C23" s="407">
        <v>0</v>
      </c>
      <c r="D23" s="408">
        <v>11.015</v>
      </c>
      <c r="E23" s="402">
        <f t="shared" si="0"/>
        <v>11.015</v>
      </c>
      <c r="F23" s="403">
        <v>5.489</v>
      </c>
      <c r="G23" s="404">
        <f t="shared" si="1"/>
        <v>5.526000000000001</v>
      </c>
      <c r="H23" s="445">
        <v>32000</v>
      </c>
      <c r="I23" s="446"/>
      <c r="J23" s="441"/>
    </row>
    <row r="24" spans="1:10" ht="12.75">
      <c r="A24" s="406" t="s">
        <v>476</v>
      </c>
      <c r="B24" s="405" t="s">
        <v>477</v>
      </c>
      <c r="C24" s="407">
        <v>0</v>
      </c>
      <c r="D24" s="408">
        <v>7.094</v>
      </c>
      <c r="E24" s="402">
        <f t="shared" si="0"/>
        <v>7.094</v>
      </c>
      <c r="F24" s="403">
        <v>2.75</v>
      </c>
      <c r="G24" s="404">
        <f t="shared" si="1"/>
        <v>4.344</v>
      </c>
      <c r="H24" s="445">
        <v>34150</v>
      </c>
      <c r="I24" s="446"/>
      <c r="J24" s="441"/>
    </row>
    <row r="25" spans="1:10" ht="12.75">
      <c r="A25" s="406" t="s">
        <v>478</v>
      </c>
      <c r="B25" s="405" t="s">
        <v>479</v>
      </c>
      <c r="C25" s="407">
        <v>0</v>
      </c>
      <c r="D25" s="408">
        <v>2.242</v>
      </c>
      <c r="E25" s="402">
        <f t="shared" si="0"/>
        <v>2.242</v>
      </c>
      <c r="F25" s="403">
        <v>1.849</v>
      </c>
      <c r="G25" s="404">
        <f t="shared" si="1"/>
        <v>0.393</v>
      </c>
      <c r="H25" s="445">
        <v>2390</v>
      </c>
      <c r="I25" s="446"/>
      <c r="J25" s="441"/>
    </row>
    <row r="26" spans="1:10" ht="12.75">
      <c r="A26" s="406" t="s">
        <v>480</v>
      </c>
      <c r="B26" s="406" t="s">
        <v>481</v>
      </c>
      <c r="C26" s="407">
        <v>0</v>
      </c>
      <c r="D26" s="408">
        <v>13.987</v>
      </c>
      <c r="E26" s="402">
        <f t="shared" si="0"/>
        <v>13.987</v>
      </c>
      <c r="F26" s="454">
        <v>8.615</v>
      </c>
      <c r="G26" s="404">
        <f t="shared" si="1"/>
        <v>5.372</v>
      </c>
      <c r="H26" s="445">
        <v>65800</v>
      </c>
      <c r="I26" s="446"/>
      <c r="J26" s="441"/>
    </row>
    <row r="27" spans="1:10" ht="12.75">
      <c r="A27" s="406" t="s">
        <v>482</v>
      </c>
      <c r="B27" s="405" t="s">
        <v>483</v>
      </c>
      <c r="C27" s="407">
        <v>0</v>
      </c>
      <c r="D27" s="408">
        <v>6.453</v>
      </c>
      <c r="E27" s="402">
        <f t="shared" si="0"/>
        <v>6.453</v>
      </c>
      <c r="F27" s="403">
        <v>4.587</v>
      </c>
      <c r="G27" s="404">
        <f t="shared" si="1"/>
        <v>1.8660000000000005</v>
      </c>
      <c r="H27" s="445">
        <v>11100</v>
      </c>
      <c r="I27" s="446"/>
      <c r="J27" s="441"/>
    </row>
    <row r="28" spans="1:10" ht="12.75">
      <c r="A28" s="406" t="s">
        <v>484</v>
      </c>
      <c r="B28" s="405" t="s">
        <v>485</v>
      </c>
      <c r="C28" s="407">
        <v>0</v>
      </c>
      <c r="D28" s="408">
        <v>11.781</v>
      </c>
      <c r="E28" s="402">
        <f t="shared" si="0"/>
        <v>11.781</v>
      </c>
      <c r="F28" s="403">
        <v>5.168</v>
      </c>
      <c r="G28" s="404">
        <f t="shared" si="1"/>
        <v>6.613</v>
      </c>
      <c r="H28" s="445">
        <v>60500</v>
      </c>
      <c r="I28" s="446"/>
      <c r="J28" s="441"/>
    </row>
    <row r="29" spans="1:10" ht="12.75">
      <c r="A29" s="406" t="s">
        <v>486</v>
      </c>
      <c r="B29" s="405" t="s">
        <v>487</v>
      </c>
      <c r="C29" s="407">
        <v>0</v>
      </c>
      <c r="D29" s="408">
        <v>1.685</v>
      </c>
      <c r="E29" s="402">
        <f t="shared" si="0"/>
        <v>1.685</v>
      </c>
      <c r="F29" s="403">
        <v>0.548</v>
      </c>
      <c r="G29" s="404">
        <f t="shared" si="1"/>
        <v>1.137</v>
      </c>
      <c r="H29" s="445">
        <v>13560</v>
      </c>
      <c r="I29" s="446"/>
      <c r="J29" s="441"/>
    </row>
    <row r="30" spans="1:10" ht="12.75">
      <c r="A30" s="406" t="s">
        <v>212</v>
      </c>
      <c r="B30" s="405" t="s">
        <v>488</v>
      </c>
      <c r="C30" s="407">
        <v>0</v>
      </c>
      <c r="D30" s="408">
        <v>3.625</v>
      </c>
      <c r="E30" s="402">
        <f t="shared" si="0"/>
        <v>3.625</v>
      </c>
      <c r="F30" s="403">
        <v>1.476</v>
      </c>
      <c r="G30" s="404">
        <f t="shared" si="1"/>
        <v>2.149</v>
      </c>
      <c r="H30" s="445">
        <v>15450</v>
      </c>
      <c r="I30" s="446"/>
      <c r="J30" s="441"/>
    </row>
    <row r="31" spans="1:10" ht="12.75">
      <c r="A31" s="406" t="s">
        <v>394</v>
      </c>
      <c r="B31" s="405" t="s">
        <v>489</v>
      </c>
      <c r="C31" s="407">
        <v>0</v>
      </c>
      <c r="D31" s="408">
        <v>6.5</v>
      </c>
      <c r="E31" s="402">
        <f t="shared" si="0"/>
        <v>6.5</v>
      </c>
      <c r="F31" s="403">
        <v>2.834</v>
      </c>
      <c r="G31" s="404">
        <f t="shared" si="1"/>
        <v>3.666</v>
      </c>
      <c r="H31" s="445">
        <v>24800</v>
      </c>
      <c r="I31" s="446"/>
      <c r="J31" s="441"/>
    </row>
    <row r="32" spans="1:10" ht="12.75">
      <c r="A32" s="423" t="s">
        <v>490</v>
      </c>
      <c r="B32" s="411" t="s">
        <v>491</v>
      </c>
      <c r="C32" s="412">
        <v>0</v>
      </c>
      <c r="D32" s="413">
        <v>4.746</v>
      </c>
      <c r="E32" s="414">
        <f t="shared" si="0"/>
        <v>4.746</v>
      </c>
      <c r="F32" s="415">
        <v>3.374</v>
      </c>
      <c r="G32" s="416">
        <f t="shared" si="1"/>
        <v>1.3720000000000003</v>
      </c>
      <c r="H32" s="445">
        <v>13600</v>
      </c>
      <c r="I32" s="446"/>
      <c r="J32" s="441"/>
    </row>
    <row r="33" spans="1:10" ht="12.75">
      <c r="A33" s="622" t="s">
        <v>828</v>
      </c>
      <c r="B33" s="622"/>
      <c r="C33" s="622"/>
      <c r="D33" s="622"/>
      <c r="E33" s="417">
        <f>SUM(E10:E32)</f>
        <v>120.49900000000001</v>
      </c>
      <c r="F33" s="418">
        <f>SUM(F10:F32)</f>
        <v>60.12400000000001</v>
      </c>
      <c r="G33" s="419">
        <f>SUM(G10:G32)</f>
        <v>60.375</v>
      </c>
      <c r="H33" s="420">
        <f>SUM(H10:H32)</f>
        <v>502168</v>
      </c>
      <c r="I33" s="419"/>
      <c r="J33" s="433"/>
    </row>
    <row r="34" spans="1:10" ht="12.75">
      <c r="A34" s="428"/>
      <c r="B34" s="428"/>
      <c r="C34" s="429"/>
      <c r="D34" s="429"/>
      <c r="E34" s="429"/>
      <c r="F34" s="429"/>
      <c r="G34" s="429"/>
      <c r="H34" s="381"/>
      <c r="I34" s="381"/>
      <c r="J34" s="441"/>
    </row>
    <row r="35" spans="1:10" ht="12.75" customHeight="1">
      <c r="A35" s="432" t="s">
        <v>829</v>
      </c>
      <c r="B35" s="428"/>
      <c r="C35" s="429"/>
      <c r="D35" s="429"/>
      <c r="E35" s="455">
        <f>SUM(E33+E9)</f>
        <v>156.056</v>
      </c>
      <c r="F35" s="455">
        <f>SUM(F33+F9)</f>
        <v>74.21100000000001</v>
      </c>
      <c r="G35" s="455">
        <f>SUM(G33+G9)</f>
        <v>81.845</v>
      </c>
      <c r="H35" s="456">
        <f>SUM(H9:H32)</f>
        <v>712167</v>
      </c>
      <c r="I35" s="381"/>
      <c r="J35" s="441"/>
    </row>
    <row r="36" spans="1:10" ht="12.75" customHeight="1">
      <c r="A36" s="428"/>
      <c r="B36" s="428"/>
      <c r="C36" s="429"/>
      <c r="D36" s="429"/>
      <c r="E36" s="429"/>
      <c r="F36" s="429"/>
      <c r="G36" s="429"/>
      <c r="H36" s="383"/>
      <c r="I36" s="381"/>
      <c r="J36" s="441"/>
    </row>
    <row r="37" spans="1:10" ht="12.75" customHeight="1">
      <c r="A37" s="435" t="s">
        <v>830</v>
      </c>
      <c r="B37" s="436"/>
      <c r="C37" s="382"/>
      <c r="D37" s="382"/>
      <c r="E37" s="382"/>
      <c r="F37" s="382"/>
      <c r="G37" s="439" t="s">
        <v>1394</v>
      </c>
      <c r="H37" s="437">
        <v>0</v>
      </c>
      <c r="I37" s="381"/>
      <c r="J37" s="441"/>
    </row>
    <row r="38" spans="1:10" ht="12.75" customHeight="1">
      <c r="A38" s="432"/>
      <c r="B38" s="431"/>
      <c r="C38" s="382"/>
      <c r="D38" s="382"/>
      <c r="E38" s="382"/>
      <c r="F38" s="382"/>
      <c r="G38" s="439"/>
      <c r="H38" s="383"/>
      <c r="I38" s="381"/>
      <c r="J38" s="441"/>
    </row>
    <row r="39" spans="1:10" ht="12.75" customHeight="1">
      <c r="A39" s="438" t="s">
        <v>663</v>
      </c>
      <c r="B39" s="431"/>
      <c r="C39" s="382"/>
      <c r="D39" s="382"/>
      <c r="E39" s="382"/>
      <c r="F39" s="382"/>
      <c r="G39" s="382"/>
      <c r="H39" s="383"/>
      <c r="I39" s="381"/>
      <c r="J39" s="441"/>
    </row>
    <row r="40" spans="1:10" ht="12.75" customHeight="1">
      <c r="A40" s="381"/>
      <c r="B40" s="381"/>
      <c r="C40" s="382"/>
      <c r="D40" s="382"/>
      <c r="E40" s="382"/>
      <c r="F40" s="382"/>
      <c r="G40" s="382"/>
      <c r="H40" s="383"/>
      <c r="I40" s="381"/>
      <c r="J40" s="441"/>
    </row>
    <row r="41" ht="12.75" customHeight="1"/>
    <row r="42" ht="12.75" customHeight="1"/>
    <row r="43" ht="12.75" customHeight="1"/>
    <row r="44" ht="12.75" customHeight="1"/>
  </sheetData>
  <sheetProtection/>
  <mergeCells count="8">
    <mergeCell ref="H3:H4"/>
    <mergeCell ref="I3:I4"/>
    <mergeCell ref="A9:D9"/>
    <mergeCell ref="A33:D3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1" ht="12.75">
      <c r="A1" s="327"/>
    </row>
    <row r="2" ht="18">
      <c r="A2" s="112" t="s">
        <v>635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457" t="s">
        <v>492</v>
      </c>
      <c r="B5" s="458" t="s">
        <v>493</v>
      </c>
      <c r="C5" s="242">
        <v>0</v>
      </c>
      <c r="D5" s="366">
        <v>7.885</v>
      </c>
      <c r="E5" s="128">
        <f aca="true" t="shared" si="0" ref="E5:E11">ABS(D5-C5)</f>
        <v>7.885</v>
      </c>
      <c r="F5" s="345">
        <v>5.015</v>
      </c>
      <c r="G5" s="165">
        <f aca="true" t="shared" si="1" ref="G5:G11">E5-F5</f>
        <v>2.87</v>
      </c>
      <c r="H5" s="459">
        <v>17200</v>
      </c>
      <c r="I5" s="127"/>
    </row>
    <row r="6" spans="1:9" ht="12.75">
      <c r="A6" s="372" t="s">
        <v>837</v>
      </c>
      <c r="B6" s="372" t="s">
        <v>494</v>
      </c>
      <c r="C6" s="197">
        <v>34.428</v>
      </c>
      <c r="D6" s="460">
        <v>45.54</v>
      </c>
      <c r="E6" s="136">
        <f t="shared" si="0"/>
        <v>11.112000000000002</v>
      </c>
      <c r="F6" s="276">
        <v>5.863</v>
      </c>
      <c r="G6" s="264">
        <f t="shared" si="1"/>
        <v>5.249000000000001</v>
      </c>
      <c r="H6" s="461">
        <v>39800</v>
      </c>
      <c r="I6" s="134"/>
    </row>
    <row r="7" spans="1:9" ht="12.75">
      <c r="A7" s="372" t="s">
        <v>232</v>
      </c>
      <c r="B7" s="134" t="s">
        <v>495</v>
      </c>
      <c r="C7" s="244">
        <v>40.898</v>
      </c>
      <c r="D7" s="363">
        <v>57.619</v>
      </c>
      <c r="E7" s="136">
        <f t="shared" si="0"/>
        <v>16.720999999999997</v>
      </c>
      <c r="F7" s="276">
        <v>4.439</v>
      </c>
      <c r="G7" s="264">
        <f t="shared" si="1"/>
        <v>12.281999999999996</v>
      </c>
      <c r="H7" s="461">
        <v>104000</v>
      </c>
      <c r="I7" s="134"/>
    </row>
    <row r="8" spans="1:9" ht="12.75">
      <c r="A8" s="156" t="s">
        <v>496</v>
      </c>
      <c r="B8" s="156" t="s">
        <v>497</v>
      </c>
      <c r="C8" s="140">
        <v>0</v>
      </c>
      <c r="D8" s="462">
        <v>13.482</v>
      </c>
      <c r="E8" s="161">
        <f t="shared" si="0"/>
        <v>13.482</v>
      </c>
      <c r="F8" s="276">
        <v>4.525</v>
      </c>
      <c r="G8" s="463">
        <f t="shared" si="1"/>
        <v>8.956999999999999</v>
      </c>
      <c r="H8" s="464">
        <v>53700</v>
      </c>
      <c r="I8" s="156"/>
    </row>
    <row r="9" spans="1:9" ht="12.75">
      <c r="A9" s="465" t="s">
        <v>442</v>
      </c>
      <c r="B9" s="465" t="s">
        <v>498</v>
      </c>
      <c r="C9" s="466">
        <v>0</v>
      </c>
      <c r="D9" s="467">
        <v>12.8</v>
      </c>
      <c r="E9" s="161">
        <f t="shared" si="0"/>
        <v>12.8</v>
      </c>
      <c r="F9" s="276">
        <v>5.588</v>
      </c>
      <c r="G9" s="463">
        <f t="shared" si="1"/>
        <v>7.212000000000001</v>
      </c>
      <c r="H9" s="464">
        <v>48200</v>
      </c>
      <c r="I9" s="156"/>
    </row>
    <row r="10" spans="1:9" ht="12.75">
      <c r="A10" s="156" t="s">
        <v>444</v>
      </c>
      <c r="B10" s="156" t="s">
        <v>499</v>
      </c>
      <c r="C10" s="140">
        <v>0</v>
      </c>
      <c r="D10" s="462">
        <v>12</v>
      </c>
      <c r="E10" s="161">
        <f t="shared" si="0"/>
        <v>12</v>
      </c>
      <c r="F10" s="276">
        <v>6.911</v>
      </c>
      <c r="G10" s="463">
        <f t="shared" si="1"/>
        <v>5.089</v>
      </c>
      <c r="H10" s="464">
        <v>29600</v>
      </c>
      <c r="I10" s="156"/>
    </row>
    <row r="11" spans="1:9" ht="12.75">
      <c r="A11" s="362" t="s">
        <v>446</v>
      </c>
      <c r="B11" s="362" t="s">
        <v>500</v>
      </c>
      <c r="C11" s="132">
        <v>0</v>
      </c>
      <c r="D11" s="468">
        <v>4.014</v>
      </c>
      <c r="E11" s="469">
        <f t="shared" si="0"/>
        <v>4.014</v>
      </c>
      <c r="F11" s="470">
        <v>2.933</v>
      </c>
      <c r="G11" s="471">
        <f t="shared" si="1"/>
        <v>1.0810000000000004</v>
      </c>
      <c r="H11" s="472">
        <v>4400</v>
      </c>
      <c r="I11" s="169"/>
    </row>
    <row r="12" spans="1:9" ht="12.75">
      <c r="A12" s="614" t="s">
        <v>685</v>
      </c>
      <c r="B12" s="614"/>
      <c r="C12" s="614"/>
      <c r="D12" s="614"/>
      <c r="E12" s="348">
        <f>SUM(E5:E11)</f>
        <v>78.014</v>
      </c>
      <c r="F12" s="349">
        <f>SUM(F5:F11)</f>
        <v>35.274</v>
      </c>
      <c r="G12" s="350">
        <f>SUM(G5:G11)</f>
        <v>42.74</v>
      </c>
      <c r="H12" s="288">
        <f>SUM(H5:H11)</f>
        <v>296900</v>
      </c>
      <c r="I12" s="351"/>
    </row>
    <row r="13" spans="1:9" ht="12.75">
      <c r="A13" s="249" t="s">
        <v>501</v>
      </c>
      <c r="B13" s="249" t="s">
        <v>502</v>
      </c>
      <c r="C13" s="149">
        <v>4.766</v>
      </c>
      <c r="D13" s="159">
        <v>4.844</v>
      </c>
      <c r="E13" s="344">
        <f aca="true" t="shared" si="2" ref="E13:E38">ABS(D13-C13)</f>
        <v>0.07800000000000029</v>
      </c>
      <c r="F13" s="345">
        <v>0</v>
      </c>
      <c r="G13" s="473">
        <f aca="true" t="shared" si="3" ref="G13:G38">E13-F13</f>
        <v>0.07800000000000029</v>
      </c>
      <c r="H13" s="461">
        <v>600</v>
      </c>
      <c r="I13" s="249"/>
    </row>
    <row r="14" spans="1:9" ht="12.75">
      <c r="A14" s="156" t="s">
        <v>503</v>
      </c>
      <c r="B14" s="156" t="s">
        <v>504</v>
      </c>
      <c r="C14" s="140">
        <v>0</v>
      </c>
      <c r="D14" s="162">
        <v>9.336</v>
      </c>
      <c r="E14" s="161">
        <f t="shared" si="2"/>
        <v>9.336</v>
      </c>
      <c r="F14" s="276">
        <v>5.015</v>
      </c>
      <c r="G14" s="463">
        <f t="shared" si="3"/>
        <v>4.321000000000001</v>
      </c>
      <c r="H14" s="461">
        <v>34800</v>
      </c>
      <c r="I14" s="156"/>
    </row>
    <row r="15" spans="1:9" ht="12.75">
      <c r="A15" s="156" t="s">
        <v>505</v>
      </c>
      <c r="B15" s="156" t="s">
        <v>506</v>
      </c>
      <c r="C15" s="140">
        <v>0</v>
      </c>
      <c r="D15" s="162">
        <v>7.178</v>
      </c>
      <c r="E15" s="161">
        <f t="shared" si="2"/>
        <v>7.178</v>
      </c>
      <c r="F15" s="276">
        <v>7.178</v>
      </c>
      <c r="G15" s="463">
        <f t="shared" si="3"/>
        <v>0</v>
      </c>
      <c r="H15" s="461">
        <v>0</v>
      </c>
      <c r="I15" s="156"/>
    </row>
    <row r="16" spans="1:9" ht="12.75">
      <c r="A16" s="156" t="s">
        <v>507</v>
      </c>
      <c r="B16" s="156" t="s">
        <v>508</v>
      </c>
      <c r="C16" s="140">
        <v>0</v>
      </c>
      <c r="D16" s="162">
        <v>7.151</v>
      </c>
      <c r="E16" s="161">
        <f t="shared" si="2"/>
        <v>7.151</v>
      </c>
      <c r="F16" s="276">
        <v>1.74</v>
      </c>
      <c r="G16" s="463">
        <f t="shared" si="3"/>
        <v>5.411</v>
      </c>
      <c r="H16" s="461">
        <v>37600</v>
      </c>
      <c r="I16" s="156"/>
    </row>
    <row r="17" spans="1:9" ht="12.75">
      <c r="A17" s="156" t="s">
        <v>509</v>
      </c>
      <c r="B17" s="156" t="s">
        <v>510</v>
      </c>
      <c r="C17" s="140">
        <v>0</v>
      </c>
      <c r="D17" s="162">
        <v>7.519</v>
      </c>
      <c r="E17" s="161">
        <f t="shared" si="2"/>
        <v>7.519</v>
      </c>
      <c r="F17" s="276">
        <v>1.301</v>
      </c>
      <c r="G17" s="463">
        <f t="shared" si="3"/>
        <v>6.218</v>
      </c>
      <c r="H17" s="461">
        <v>40100</v>
      </c>
      <c r="I17" s="156"/>
    </row>
    <row r="18" spans="1:9" ht="12.75">
      <c r="A18" s="156" t="s">
        <v>511</v>
      </c>
      <c r="B18" s="156" t="s">
        <v>512</v>
      </c>
      <c r="C18" s="140">
        <v>0</v>
      </c>
      <c r="D18" s="162">
        <v>8.769</v>
      </c>
      <c r="E18" s="161">
        <f t="shared" si="2"/>
        <v>8.769</v>
      </c>
      <c r="F18" s="276">
        <v>2.422</v>
      </c>
      <c r="G18" s="463">
        <f t="shared" si="3"/>
        <v>6.3469999999999995</v>
      </c>
      <c r="H18" s="461">
        <v>31600</v>
      </c>
      <c r="I18" s="156"/>
    </row>
    <row r="19" spans="1:9" ht="12.75">
      <c r="A19" s="156" t="s">
        <v>513</v>
      </c>
      <c r="B19" s="156" t="s">
        <v>514</v>
      </c>
      <c r="C19" s="140">
        <v>0</v>
      </c>
      <c r="D19" s="162">
        <v>1.791</v>
      </c>
      <c r="E19" s="161">
        <f t="shared" si="2"/>
        <v>1.791</v>
      </c>
      <c r="F19" s="276">
        <v>1.072</v>
      </c>
      <c r="G19" s="463">
        <f t="shared" si="3"/>
        <v>0.7189999999999999</v>
      </c>
      <c r="H19" s="461">
        <v>3500</v>
      </c>
      <c r="I19" s="156"/>
    </row>
    <row r="20" spans="1:9" ht="12.75">
      <c r="A20" s="156" t="s">
        <v>515</v>
      </c>
      <c r="B20" s="156" t="s">
        <v>516</v>
      </c>
      <c r="C20" s="140">
        <v>0</v>
      </c>
      <c r="D20" s="162">
        <v>4.743</v>
      </c>
      <c r="E20" s="161">
        <f t="shared" si="2"/>
        <v>4.743</v>
      </c>
      <c r="F20" s="276">
        <v>1.906</v>
      </c>
      <c r="G20" s="463">
        <f t="shared" si="3"/>
        <v>2.8370000000000006</v>
      </c>
      <c r="H20" s="464">
        <v>13800</v>
      </c>
      <c r="I20" s="156"/>
    </row>
    <row r="21" spans="1:9" ht="12.75">
      <c r="A21" s="156" t="s">
        <v>517</v>
      </c>
      <c r="B21" s="156" t="s">
        <v>518</v>
      </c>
      <c r="C21" s="140">
        <v>0</v>
      </c>
      <c r="D21" s="162">
        <v>2.19</v>
      </c>
      <c r="E21" s="161">
        <f t="shared" si="2"/>
        <v>2.19</v>
      </c>
      <c r="F21" s="276">
        <v>0</v>
      </c>
      <c r="G21" s="463">
        <f t="shared" si="3"/>
        <v>2.19</v>
      </c>
      <c r="H21" s="461">
        <v>19400</v>
      </c>
      <c r="I21" s="156"/>
    </row>
    <row r="22" spans="1:9" ht="12.75">
      <c r="A22" s="156" t="s">
        <v>519</v>
      </c>
      <c r="B22" s="156" t="s">
        <v>520</v>
      </c>
      <c r="C22" s="140">
        <v>0</v>
      </c>
      <c r="D22" s="162">
        <v>3.776</v>
      </c>
      <c r="E22" s="161">
        <f t="shared" si="2"/>
        <v>3.776</v>
      </c>
      <c r="F22" s="276">
        <v>3.477</v>
      </c>
      <c r="G22" s="463">
        <f t="shared" si="3"/>
        <v>0.29899999999999993</v>
      </c>
      <c r="H22" s="461">
        <v>1400</v>
      </c>
      <c r="I22" s="156"/>
    </row>
    <row r="23" spans="1:9" ht="12.75">
      <c r="A23" s="156" t="s">
        <v>521</v>
      </c>
      <c r="B23" s="156" t="s">
        <v>522</v>
      </c>
      <c r="C23" s="140">
        <v>0</v>
      </c>
      <c r="D23" s="162">
        <v>7.64</v>
      </c>
      <c r="E23" s="161">
        <f t="shared" si="2"/>
        <v>7.64</v>
      </c>
      <c r="F23" s="276">
        <v>2.708</v>
      </c>
      <c r="G23" s="463">
        <f t="shared" si="3"/>
        <v>4.9319999999999995</v>
      </c>
      <c r="H23" s="461">
        <v>34400</v>
      </c>
      <c r="I23" s="156"/>
    </row>
    <row r="24" spans="1:9" ht="12.75">
      <c r="A24" s="156" t="s">
        <v>523</v>
      </c>
      <c r="B24" s="156" t="s">
        <v>524</v>
      </c>
      <c r="C24" s="140">
        <v>0</v>
      </c>
      <c r="D24" s="162">
        <v>2.383</v>
      </c>
      <c r="E24" s="161">
        <f t="shared" si="2"/>
        <v>2.383</v>
      </c>
      <c r="F24" s="276">
        <v>0.583</v>
      </c>
      <c r="G24" s="463">
        <f t="shared" si="3"/>
        <v>1.8</v>
      </c>
      <c r="H24" s="461">
        <v>16700</v>
      </c>
      <c r="I24" s="156"/>
    </row>
    <row r="25" spans="1:9" ht="12.75">
      <c r="A25" s="156" t="s">
        <v>525</v>
      </c>
      <c r="B25" s="156" t="s">
        <v>526</v>
      </c>
      <c r="C25" s="140">
        <v>0</v>
      </c>
      <c r="D25" s="162">
        <v>2.838</v>
      </c>
      <c r="E25" s="161">
        <f t="shared" si="2"/>
        <v>2.838</v>
      </c>
      <c r="F25" s="276">
        <v>2.308</v>
      </c>
      <c r="G25" s="463">
        <f t="shared" si="3"/>
        <v>0.5300000000000002</v>
      </c>
      <c r="H25" s="461">
        <v>5400</v>
      </c>
      <c r="I25" s="156"/>
    </row>
    <row r="26" spans="1:9" ht="12.75">
      <c r="A26" s="156" t="s">
        <v>527</v>
      </c>
      <c r="B26" s="156" t="s">
        <v>528</v>
      </c>
      <c r="C26" s="140">
        <v>2.214</v>
      </c>
      <c r="D26" s="162">
        <v>8.138</v>
      </c>
      <c r="E26" s="344">
        <f t="shared" si="2"/>
        <v>5.9239999999999995</v>
      </c>
      <c r="F26" s="345">
        <v>2.03</v>
      </c>
      <c r="G26" s="473">
        <f t="shared" si="3"/>
        <v>3.8939999999999997</v>
      </c>
      <c r="H26" s="464">
        <v>26100</v>
      </c>
      <c r="I26" s="156"/>
    </row>
    <row r="27" spans="1:9" ht="12.75">
      <c r="A27" s="156" t="s">
        <v>529</v>
      </c>
      <c r="B27" s="156" t="s">
        <v>530</v>
      </c>
      <c r="C27" s="140">
        <v>0</v>
      </c>
      <c r="D27" s="162">
        <v>3.843</v>
      </c>
      <c r="E27" s="161">
        <f t="shared" si="2"/>
        <v>3.843</v>
      </c>
      <c r="F27" s="276">
        <v>0.988</v>
      </c>
      <c r="G27" s="463">
        <f t="shared" si="3"/>
        <v>2.855</v>
      </c>
      <c r="H27" s="461">
        <v>22800</v>
      </c>
      <c r="I27" s="156"/>
    </row>
    <row r="28" spans="1:9" ht="12.75">
      <c r="A28" s="156" t="s">
        <v>531</v>
      </c>
      <c r="B28" s="156" t="s">
        <v>532</v>
      </c>
      <c r="C28" s="140">
        <v>0</v>
      </c>
      <c r="D28" s="162">
        <v>2.392</v>
      </c>
      <c r="E28" s="161">
        <f t="shared" si="2"/>
        <v>2.392</v>
      </c>
      <c r="F28" s="276">
        <v>0.259</v>
      </c>
      <c r="G28" s="463">
        <f t="shared" si="3"/>
        <v>2.133</v>
      </c>
      <c r="H28" s="461">
        <v>12700</v>
      </c>
      <c r="I28" s="156"/>
    </row>
    <row r="29" spans="1:9" ht="12.75">
      <c r="A29" s="156" t="s">
        <v>533</v>
      </c>
      <c r="B29" s="156" t="s">
        <v>534</v>
      </c>
      <c r="C29" s="140">
        <v>0</v>
      </c>
      <c r="D29" s="162">
        <v>4.936</v>
      </c>
      <c r="E29" s="161">
        <f t="shared" si="2"/>
        <v>4.936</v>
      </c>
      <c r="F29" s="276">
        <v>1.215</v>
      </c>
      <c r="G29" s="463">
        <f t="shared" si="3"/>
        <v>3.721</v>
      </c>
      <c r="H29" s="464">
        <v>26500</v>
      </c>
      <c r="I29" s="156"/>
    </row>
    <row r="30" spans="1:9" ht="12.75">
      <c r="A30" s="156" t="s">
        <v>535</v>
      </c>
      <c r="B30" s="156" t="s">
        <v>536</v>
      </c>
      <c r="C30" s="140">
        <v>0</v>
      </c>
      <c r="D30" s="162">
        <v>4.505</v>
      </c>
      <c r="E30" s="161">
        <f t="shared" si="2"/>
        <v>4.505</v>
      </c>
      <c r="F30" s="276">
        <v>0</v>
      </c>
      <c r="G30" s="463">
        <f t="shared" si="3"/>
        <v>4.505</v>
      </c>
      <c r="H30" s="464">
        <v>36000</v>
      </c>
      <c r="I30" s="156"/>
    </row>
    <row r="31" spans="1:9" ht="12.75">
      <c r="A31" s="156" t="s">
        <v>537</v>
      </c>
      <c r="B31" s="156" t="s">
        <v>538</v>
      </c>
      <c r="C31" s="140">
        <v>3.153</v>
      </c>
      <c r="D31" s="162">
        <v>10.88</v>
      </c>
      <c r="E31" s="161">
        <f t="shared" si="2"/>
        <v>7.727</v>
      </c>
      <c r="F31" s="276">
        <v>2.38</v>
      </c>
      <c r="G31" s="463">
        <f t="shared" si="3"/>
        <v>5.347</v>
      </c>
      <c r="H31" s="464">
        <v>37400</v>
      </c>
      <c r="I31" s="156"/>
    </row>
    <row r="32" spans="1:9" ht="12.75">
      <c r="A32" s="156" t="s">
        <v>539</v>
      </c>
      <c r="B32" s="156" t="s">
        <v>540</v>
      </c>
      <c r="C32" s="140">
        <v>0</v>
      </c>
      <c r="D32" s="162">
        <v>2.533</v>
      </c>
      <c r="E32" s="161">
        <f t="shared" si="2"/>
        <v>2.533</v>
      </c>
      <c r="F32" s="276">
        <v>0.156</v>
      </c>
      <c r="G32" s="463">
        <f t="shared" si="3"/>
        <v>2.377</v>
      </c>
      <c r="H32" s="464">
        <v>19000</v>
      </c>
      <c r="I32" s="156"/>
    </row>
    <row r="33" spans="1:9" ht="12.75">
      <c r="A33" s="156" t="s">
        <v>541</v>
      </c>
      <c r="B33" s="156" t="s">
        <v>542</v>
      </c>
      <c r="C33" s="140">
        <v>0</v>
      </c>
      <c r="D33" s="162">
        <v>6.517</v>
      </c>
      <c r="E33" s="161">
        <f t="shared" si="2"/>
        <v>6.517</v>
      </c>
      <c r="F33" s="276">
        <v>0.824</v>
      </c>
      <c r="G33" s="463">
        <f t="shared" si="3"/>
        <v>5.6930000000000005</v>
      </c>
      <c r="H33" s="464">
        <v>40300</v>
      </c>
      <c r="I33" s="156"/>
    </row>
    <row r="34" spans="1:9" ht="12.75">
      <c r="A34" s="156" t="s">
        <v>543</v>
      </c>
      <c r="B34" s="156" t="s">
        <v>544</v>
      </c>
      <c r="C34" s="140">
        <v>0</v>
      </c>
      <c r="D34" s="162">
        <v>5.906</v>
      </c>
      <c r="E34" s="161">
        <f t="shared" si="2"/>
        <v>5.906</v>
      </c>
      <c r="F34" s="276">
        <v>3.463</v>
      </c>
      <c r="G34" s="463">
        <f t="shared" si="3"/>
        <v>2.4429999999999996</v>
      </c>
      <c r="H34" s="464">
        <v>10500</v>
      </c>
      <c r="I34" s="156"/>
    </row>
    <row r="35" spans="1:9" ht="12.75">
      <c r="A35" s="156" t="s">
        <v>545</v>
      </c>
      <c r="B35" s="156" t="s">
        <v>546</v>
      </c>
      <c r="C35" s="140">
        <v>0</v>
      </c>
      <c r="D35" s="162">
        <v>2.858</v>
      </c>
      <c r="E35" s="161">
        <f t="shared" si="2"/>
        <v>2.858</v>
      </c>
      <c r="F35" s="276">
        <v>0.579</v>
      </c>
      <c r="G35" s="463">
        <f t="shared" si="3"/>
        <v>2.279</v>
      </c>
      <c r="H35" s="464">
        <v>17200</v>
      </c>
      <c r="I35" s="156"/>
    </row>
    <row r="36" spans="1:9" ht="12.75">
      <c r="A36" s="156" t="s">
        <v>547</v>
      </c>
      <c r="B36" s="156" t="s">
        <v>548</v>
      </c>
      <c r="C36" s="140">
        <v>0</v>
      </c>
      <c r="D36" s="162">
        <v>5.762</v>
      </c>
      <c r="E36" s="161">
        <f t="shared" si="2"/>
        <v>5.762</v>
      </c>
      <c r="F36" s="276">
        <v>2.798</v>
      </c>
      <c r="G36" s="463">
        <f t="shared" si="3"/>
        <v>2.9639999999999995</v>
      </c>
      <c r="H36" s="464">
        <v>17300</v>
      </c>
      <c r="I36" s="156"/>
    </row>
    <row r="37" spans="1:9" ht="12.75">
      <c r="A37" s="156" t="s">
        <v>549</v>
      </c>
      <c r="B37" s="156" t="s">
        <v>550</v>
      </c>
      <c r="C37" s="140">
        <v>0</v>
      </c>
      <c r="D37" s="162">
        <v>3.208</v>
      </c>
      <c r="E37" s="161">
        <f t="shared" si="2"/>
        <v>3.208</v>
      </c>
      <c r="F37" s="276">
        <v>2.758</v>
      </c>
      <c r="G37" s="463">
        <f t="shared" si="3"/>
        <v>0.4500000000000002</v>
      </c>
      <c r="H37" s="464">
        <v>2700</v>
      </c>
      <c r="I37" s="156"/>
    </row>
    <row r="38" spans="1:9" ht="12.75">
      <c r="A38" s="169" t="s">
        <v>551</v>
      </c>
      <c r="B38" s="169" t="s">
        <v>552</v>
      </c>
      <c r="C38" s="297">
        <v>0</v>
      </c>
      <c r="D38" s="172">
        <v>2.909</v>
      </c>
      <c r="E38" s="280">
        <f t="shared" si="2"/>
        <v>2.909</v>
      </c>
      <c r="F38" s="281">
        <v>0.761</v>
      </c>
      <c r="G38" s="474">
        <f t="shared" si="3"/>
        <v>2.1479999999999997</v>
      </c>
      <c r="H38" s="475">
        <v>12800</v>
      </c>
      <c r="I38" s="169"/>
    </row>
    <row r="39" spans="1:9" ht="12.75">
      <c r="A39" s="608" t="s">
        <v>828</v>
      </c>
      <c r="B39" s="608"/>
      <c r="C39" s="608"/>
      <c r="D39" s="608"/>
      <c r="E39" s="152">
        <f>SUM(E13:E38)</f>
        <v>124.412</v>
      </c>
      <c r="F39" s="337">
        <f>SUM(F13:F38)</f>
        <v>47.92100000000001</v>
      </c>
      <c r="G39" s="174">
        <f>SUM(G13:G38)</f>
        <v>76.491</v>
      </c>
      <c r="H39" s="288">
        <f>SUM(H13:H38)</f>
        <v>520600</v>
      </c>
      <c r="I39" s="155"/>
    </row>
    <row r="40" spans="1:8" ht="12.75">
      <c r="A40" s="380"/>
      <c r="B40" s="380"/>
      <c r="C40" s="340"/>
      <c r="D40" s="340"/>
      <c r="E40" s="340"/>
      <c r="F40" s="340"/>
      <c r="G40" s="340"/>
      <c r="H40"/>
    </row>
    <row r="41" spans="1:8" ht="12.75" customHeight="1">
      <c r="A41" s="178" t="s">
        <v>829</v>
      </c>
      <c r="B41" s="102"/>
      <c r="C41" s="99"/>
      <c r="D41" s="99"/>
      <c r="E41" s="341">
        <f>SUM(E39+E12)</f>
        <v>202.426</v>
      </c>
      <c r="F41" s="341">
        <f>SUM(F39+F12)</f>
        <v>83.19500000000001</v>
      </c>
      <c r="G41" s="341">
        <f>SUM(G39+G12)</f>
        <v>119.231</v>
      </c>
      <c r="H41" s="182">
        <f>SUM(H12:H38)</f>
        <v>817500</v>
      </c>
    </row>
    <row r="42" spans="3:8" ht="12.75" customHeight="1">
      <c r="C42"/>
      <c r="D42"/>
      <c r="E42"/>
      <c r="F42"/>
      <c r="G42"/>
      <c r="H42" s="111"/>
    </row>
    <row r="43" spans="1:8" ht="12.75" customHeight="1">
      <c r="A43" s="183" t="s">
        <v>830</v>
      </c>
      <c r="B43" s="184"/>
      <c r="C43" s="99"/>
      <c r="D43" s="99"/>
      <c r="E43" s="99"/>
      <c r="F43" s="99"/>
      <c r="G43" s="99"/>
      <c r="H43" s="185">
        <f>SUM(H8:H10,H20,H26,H29:H37)</f>
        <v>378300</v>
      </c>
    </row>
    <row r="44" spans="1:7" ht="12.75" customHeight="1">
      <c r="A44" s="178"/>
      <c r="B44" s="179"/>
      <c r="C44" s="99"/>
      <c r="D44" s="99"/>
      <c r="E44" s="99"/>
      <c r="F44" s="99"/>
      <c r="G44" s="99"/>
    </row>
    <row r="45" spans="1:7" ht="12.75" customHeight="1">
      <c r="A45" s="186" t="s">
        <v>663</v>
      </c>
      <c r="B45" s="179"/>
      <c r="C45" s="99"/>
      <c r="D45" s="99"/>
      <c r="E45" s="99"/>
      <c r="F45" s="99"/>
      <c r="G45" s="99"/>
    </row>
    <row r="46" ht="12.75" customHeight="1">
      <c r="G46" s="320" t="s">
        <v>1394</v>
      </c>
    </row>
    <row r="47" ht="12.75" customHeight="1">
      <c r="G47" s="32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8">
    <mergeCell ref="H3:H4"/>
    <mergeCell ref="I3:I4"/>
    <mergeCell ref="A12:D12"/>
    <mergeCell ref="A39:D39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1" ht="12.75">
      <c r="A1" s="327"/>
    </row>
    <row r="2" ht="18">
      <c r="A2" s="112" t="s">
        <v>635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56" t="s">
        <v>496</v>
      </c>
      <c r="B5" s="156" t="s">
        <v>497</v>
      </c>
      <c r="C5" s="140">
        <v>0</v>
      </c>
      <c r="D5" s="462">
        <v>13.482</v>
      </c>
      <c r="E5" s="161">
        <f>ABS(D5-C5)</f>
        <v>13.482</v>
      </c>
      <c r="F5" s="276">
        <v>4.525</v>
      </c>
      <c r="G5" s="463">
        <f>E5-F5</f>
        <v>8.956999999999999</v>
      </c>
      <c r="H5" s="464">
        <v>53700</v>
      </c>
      <c r="I5" s="156"/>
    </row>
    <row r="6" spans="1:9" ht="12.75">
      <c r="A6" s="465" t="s">
        <v>442</v>
      </c>
      <c r="B6" s="465" t="s">
        <v>498</v>
      </c>
      <c r="C6" s="466">
        <v>0</v>
      </c>
      <c r="D6" s="467">
        <v>12.8</v>
      </c>
      <c r="E6" s="161">
        <f>ABS(D6-C6)</f>
        <v>12.8</v>
      </c>
      <c r="F6" s="276">
        <v>5.588</v>
      </c>
      <c r="G6" s="463">
        <f>E6-F6</f>
        <v>7.212000000000001</v>
      </c>
      <c r="H6" s="464">
        <v>48200</v>
      </c>
      <c r="I6" s="156"/>
    </row>
    <row r="7" spans="1:9" ht="12.75">
      <c r="A7" s="156" t="s">
        <v>444</v>
      </c>
      <c r="B7" s="156" t="s">
        <v>499</v>
      </c>
      <c r="C7" s="140">
        <v>0</v>
      </c>
      <c r="D7" s="462">
        <v>12</v>
      </c>
      <c r="E7" s="161">
        <f>ABS(D7-C7)</f>
        <v>12</v>
      </c>
      <c r="F7" s="276">
        <v>6.911</v>
      </c>
      <c r="G7" s="463">
        <f>E7-F7</f>
        <v>5.089</v>
      </c>
      <c r="H7" s="464">
        <v>29600</v>
      </c>
      <c r="I7" s="156"/>
    </row>
    <row r="8" spans="1:9" ht="12.75">
      <c r="A8" s="614" t="s">
        <v>685</v>
      </c>
      <c r="B8" s="614"/>
      <c r="C8" s="614"/>
      <c r="D8" s="614"/>
      <c r="E8" s="348">
        <f>SUM(E5:E7)</f>
        <v>38.282</v>
      </c>
      <c r="F8" s="348">
        <f>SUM(F5:F7)</f>
        <v>17.024</v>
      </c>
      <c r="G8" s="350">
        <f>SUM(G5:G7)</f>
        <v>21.258000000000003</v>
      </c>
      <c r="H8" s="288">
        <f>SUM(H5:H7)</f>
        <v>131500</v>
      </c>
      <c r="I8" s="351"/>
    </row>
    <row r="9" spans="1:9" ht="12.75">
      <c r="A9" s="156" t="s">
        <v>515</v>
      </c>
      <c r="B9" s="156" t="s">
        <v>516</v>
      </c>
      <c r="C9" s="140">
        <v>0</v>
      </c>
      <c r="D9" s="162">
        <v>4.743</v>
      </c>
      <c r="E9" s="161">
        <f aca="true" t="shared" si="0" ref="E9:E19">ABS(D9-C9)</f>
        <v>4.743</v>
      </c>
      <c r="F9" s="276">
        <v>1.906</v>
      </c>
      <c r="G9" s="463">
        <f aca="true" t="shared" si="1" ref="G9:G19">E9-F9</f>
        <v>2.8370000000000006</v>
      </c>
      <c r="H9" s="464">
        <v>13800</v>
      </c>
      <c r="I9" s="156"/>
    </row>
    <row r="10" spans="1:9" ht="12.75">
      <c r="A10" s="156" t="s">
        <v>527</v>
      </c>
      <c r="B10" s="156" t="s">
        <v>528</v>
      </c>
      <c r="C10" s="140">
        <v>2.214</v>
      </c>
      <c r="D10" s="162">
        <v>8.138</v>
      </c>
      <c r="E10" s="344">
        <f t="shared" si="0"/>
        <v>5.9239999999999995</v>
      </c>
      <c r="F10" s="345">
        <v>2.03</v>
      </c>
      <c r="G10" s="473">
        <f t="shared" si="1"/>
        <v>3.8939999999999997</v>
      </c>
      <c r="H10" s="464">
        <v>26100</v>
      </c>
      <c r="I10" s="156"/>
    </row>
    <row r="11" spans="1:9" ht="12.75">
      <c r="A11" s="156" t="s">
        <v>533</v>
      </c>
      <c r="B11" s="156" t="s">
        <v>534</v>
      </c>
      <c r="C11" s="140">
        <v>0</v>
      </c>
      <c r="D11" s="162">
        <v>4.936</v>
      </c>
      <c r="E11" s="161">
        <f t="shared" si="0"/>
        <v>4.936</v>
      </c>
      <c r="F11" s="276">
        <v>1.215</v>
      </c>
      <c r="G11" s="463">
        <f t="shared" si="1"/>
        <v>3.721</v>
      </c>
      <c r="H11" s="464">
        <v>26500</v>
      </c>
      <c r="I11" s="156"/>
    </row>
    <row r="12" spans="1:9" ht="12.75">
      <c r="A12" s="156" t="s">
        <v>535</v>
      </c>
      <c r="B12" s="156" t="s">
        <v>536</v>
      </c>
      <c r="C12" s="140">
        <v>0</v>
      </c>
      <c r="D12" s="162">
        <v>4.505</v>
      </c>
      <c r="E12" s="161">
        <f t="shared" si="0"/>
        <v>4.505</v>
      </c>
      <c r="F12" s="276">
        <v>0</v>
      </c>
      <c r="G12" s="463">
        <f t="shared" si="1"/>
        <v>4.505</v>
      </c>
      <c r="H12" s="464">
        <v>36000</v>
      </c>
      <c r="I12" s="156"/>
    </row>
    <row r="13" spans="1:9" ht="12.75">
      <c r="A13" s="156" t="s">
        <v>537</v>
      </c>
      <c r="B13" s="156" t="s">
        <v>538</v>
      </c>
      <c r="C13" s="140">
        <v>3.153</v>
      </c>
      <c r="D13" s="162">
        <v>10.88</v>
      </c>
      <c r="E13" s="161">
        <f t="shared" si="0"/>
        <v>7.727</v>
      </c>
      <c r="F13" s="276">
        <v>2.38</v>
      </c>
      <c r="G13" s="463">
        <f t="shared" si="1"/>
        <v>5.347</v>
      </c>
      <c r="H13" s="464">
        <v>37400</v>
      </c>
      <c r="I13" s="156"/>
    </row>
    <row r="14" spans="1:9" ht="12.75">
      <c r="A14" s="156" t="s">
        <v>539</v>
      </c>
      <c r="B14" s="156" t="s">
        <v>540</v>
      </c>
      <c r="C14" s="140">
        <v>0</v>
      </c>
      <c r="D14" s="162">
        <v>2.533</v>
      </c>
      <c r="E14" s="161">
        <f t="shared" si="0"/>
        <v>2.533</v>
      </c>
      <c r="F14" s="276">
        <v>0.156</v>
      </c>
      <c r="G14" s="463">
        <f t="shared" si="1"/>
        <v>2.377</v>
      </c>
      <c r="H14" s="464">
        <v>19000</v>
      </c>
      <c r="I14" s="156"/>
    </row>
    <row r="15" spans="1:9" ht="12.75">
      <c r="A15" s="156" t="s">
        <v>541</v>
      </c>
      <c r="B15" s="156" t="s">
        <v>542</v>
      </c>
      <c r="C15" s="140">
        <v>0</v>
      </c>
      <c r="D15" s="162">
        <v>6.517</v>
      </c>
      <c r="E15" s="161">
        <f t="shared" si="0"/>
        <v>6.517</v>
      </c>
      <c r="F15" s="276">
        <v>0.824</v>
      </c>
      <c r="G15" s="463">
        <f t="shared" si="1"/>
        <v>5.6930000000000005</v>
      </c>
      <c r="H15" s="464">
        <v>40300</v>
      </c>
      <c r="I15" s="156"/>
    </row>
    <row r="16" spans="1:9" ht="12.75">
      <c r="A16" s="156" t="s">
        <v>543</v>
      </c>
      <c r="B16" s="156" t="s">
        <v>544</v>
      </c>
      <c r="C16" s="140">
        <v>0</v>
      </c>
      <c r="D16" s="162">
        <v>5.906</v>
      </c>
      <c r="E16" s="161">
        <f t="shared" si="0"/>
        <v>5.906</v>
      </c>
      <c r="F16" s="276">
        <v>3.463</v>
      </c>
      <c r="G16" s="463">
        <f t="shared" si="1"/>
        <v>2.4429999999999996</v>
      </c>
      <c r="H16" s="464">
        <v>10500</v>
      </c>
      <c r="I16" s="156"/>
    </row>
    <row r="17" spans="1:9" ht="12.75">
      <c r="A17" s="156" t="s">
        <v>545</v>
      </c>
      <c r="B17" s="156" t="s">
        <v>546</v>
      </c>
      <c r="C17" s="140">
        <v>0</v>
      </c>
      <c r="D17" s="162">
        <v>2.858</v>
      </c>
      <c r="E17" s="161">
        <f t="shared" si="0"/>
        <v>2.858</v>
      </c>
      <c r="F17" s="276">
        <v>0.579</v>
      </c>
      <c r="G17" s="463">
        <f t="shared" si="1"/>
        <v>2.279</v>
      </c>
      <c r="H17" s="464">
        <v>17200</v>
      </c>
      <c r="I17" s="156"/>
    </row>
    <row r="18" spans="1:9" ht="12.75">
      <c r="A18" s="156" t="s">
        <v>547</v>
      </c>
      <c r="B18" s="156" t="s">
        <v>548</v>
      </c>
      <c r="C18" s="140">
        <v>0</v>
      </c>
      <c r="D18" s="162">
        <v>5.762</v>
      </c>
      <c r="E18" s="161">
        <f t="shared" si="0"/>
        <v>5.762</v>
      </c>
      <c r="F18" s="276">
        <v>2.798</v>
      </c>
      <c r="G18" s="463">
        <f t="shared" si="1"/>
        <v>2.9639999999999995</v>
      </c>
      <c r="H18" s="464">
        <v>17300</v>
      </c>
      <c r="I18" s="156"/>
    </row>
    <row r="19" spans="1:9" ht="12.75">
      <c r="A19" s="156" t="s">
        <v>549</v>
      </c>
      <c r="B19" s="156" t="s">
        <v>550</v>
      </c>
      <c r="C19" s="140">
        <v>0</v>
      </c>
      <c r="D19" s="162">
        <v>3.208</v>
      </c>
      <c r="E19" s="161">
        <f t="shared" si="0"/>
        <v>3.208</v>
      </c>
      <c r="F19" s="276">
        <v>2.758</v>
      </c>
      <c r="G19" s="463">
        <f t="shared" si="1"/>
        <v>0.4500000000000002</v>
      </c>
      <c r="H19" s="464">
        <v>2700</v>
      </c>
      <c r="I19" s="156"/>
    </row>
    <row r="20" spans="1:9" ht="12.75">
      <c r="A20" s="608" t="s">
        <v>828</v>
      </c>
      <c r="B20" s="608"/>
      <c r="C20" s="608"/>
      <c r="D20" s="608"/>
      <c r="E20" s="152">
        <f>SUM(E9:E19)</f>
        <v>54.619</v>
      </c>
      <c r="F20" s="337">
        <f>SUM(F9:F19)</f>
        <v>18.109</v>
      </c>
      <c r="G20" s="174">
        <f>SUM(G9:G19)</f>
        <v>36.510000000000005</v>
      </c>
      <c r="H20" s="288">
        <f>SUM(H9:H19)</f>
        <v>246800</v>
      </c>
      <c r="I20" s="155"/>
    </row>
    <row r="21" spans="1:8" ht="12.75">
      <c r="A21" s="380"/>
      <c r="B21" s="380"/>
      <c r="C21" s="340"/>
      <c r="D21" s="340"/>
      <c r="E21" s="340"/>
      <c r="F21" s="340"/>
      <c r="G21" s="340"/>
      <c r="H21"/>
    </row>
    <row r="22" spans="1:8" ht="12.75" customHeight="1">
      <c r="A22" s="178" t="s">
        <v>829</v>
      </c>
      <c r="B22" s="102"/>
      <c r="C22" s="99"/>
      <c r="D22" s="99"/>
      <c r="E22" s="341">
        <f>SUM(E20+E8)</f>
        <v>92.901</v>
      </c>
      <c r="F22" s="341">
        <f>SUM(F20+F8)</f>
        <v>35.133</v>
      </c>
      <c r="G22" s="341">
        <f>SUM(G20+G8)</f>
        <v>57.76800000000001</v>
      </c>
      <c r="H22" s="182">
        <f>SUM(H8:H19)</f>
        <v>378300</v>
      </c>
    </row>
    <row r="23" spans="3:8" ht="12.75" customHeight="1">
      <c r="C23"/>
      <c r="D23"/>
      <c r="E23"/>
      <c r="F23"/>
      <c r="G23"/>
      <c r="H23" s="111"/>
    </row>
    <row r="24" spans="1:8" ht="12.75" customHeight="1">
      <c r="A24" s="183" t="s">
        <v>830</v>
      </c>
      <c r="B24" s="184"/>
      <c r="C24" s="99"/>
      <c r="D24" s="99"/>
      <c r="E24" s="99"/>
      <c r="F24" s="99"/>
      <c r="G24" s="99"/>
      <c r="H24" s="476"/>
    </row>
    <row r="25" spans="1:7" ht="12.75" customHeight="1">
      <c r="A25" s="178"/>
      <c r="B25" s="179"/>
      <c r="C25" s="99"/>
      <c r="D25" s="99"/>
      <c r="E25" s="99"/>
      <c r="F25" s="99"/>
      <c r="G25" s="99"/>
    </row>
    <row r="26" spans="1:7" ht="12.75" customHeight="1">
      <c r="A26" s="186" t="s">
        <v>663</v>
      </c>
      <c r="B26" s="179"/>
      <c r="C26" s="99"/>
      <c r="D26" s="99"/>
      <c r="E26" s="99"/>
      <c r="F26" s="99"/>
      <c r="G26" s="99"/>
    </row>
    <row r="27" ht="12.75" customHeight="1">
      <c r="G27" s="320" t="s">
        <v>1394</v>
      </c>
    </row>
    <row r="28" ht="12.75" customHeight="1">
      <c r="G28" s="320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8">
    <mergeCell ref="H3:H4"/>
    <mergeCell ref="I3:I4"/>
    <mergeCell ref="A8:D8"/>
    <mergeCell ref="A20:D20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2" ht="18">
      <c r="A2" s="112" t="s">
        <v>636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249" t="s">
        <v>93</v>
      </c>
      <c r="B5" s="249" t="s">
        <v>553</v>
      </c>
      <c r="C5" s="149">
        <v>26.648</v>
      </c>
      <c r="D5" s="159">
        <v>29.894</v>
      </c>
      <c r="E5" s="344">
        <f>ABS(D5-C5)</f>
        <v>3.2459999999999987</v>
      </c>
      <c r="F5" s="345">
        <v>2.093</v>
      </c>
      <c r="G5" s="463">
        <f>E5-F5</f>
        <v>1.1529999999999987</v>
      </c>
      <c r="H5" s="459">
        <v>7500</v>
      </c>
      <c r="I5" s="398"/>
    </row>
    <row r="6" spans="1:9" ht="12.75">
      <c r="A6" s="156" t="s">
        <v>683</v>
      </c>
      <c r="B6" s="465" t="s">
        <v>554</v>
      </c>
      <c r="C6" s="140">
        <v>31.258</v>
      </c>
      <c r="D6" s="162">
        <v>46.965</v>
      </c>
      <c r="E6" s="161">
        <f>ABS(D6-C6)</f>
        <v>15.707000000000004</v>
      </c>
      <c r="F6" s="276">
        <v>5.026</v>
      </c>
      <c r="G6" s="463">
        <f>E6-F6</f>
        <v>10.681000000000004</v>
      </c>
      <c r="H6" s="461">
        <v>75500</v>
      </c>
      <c r="I6" s="405"/>
    </row>
    <row r="7" spans="1:9" ht="12.75">
      <c r="A7" s="465" t="s">
        <v>842</v>
      </c>
      <c r="B7" s="465" t="s">
        <v>555</v>
      </c>
      <c r="C7" s="466">
        <v>0</v>
      </c>
      <c r="D7" s="163">
        <v>14.909</v>
      </c>
      <c r="E7" s="161">
        <f>ABS(D7-C7)</f>
        <v>14.909</v>
      </c>
      <c r="F7" s="276">
        <v>9.214</v>
      </c>
      <c r="G7" s="463">
        <f>E7-F7</f>
        <v>5.695</v>
      </c>
      <c r="H7" s="464">
        <v>30000</v>
      </c>
      <c r="I7" s="405"/>
    </row>
    <row r="8" spans="1:9" ht="12.75">
      <c r="A8" s="465" t="s">
        <v>232</v>
      </c>
      <c r="B8" s="156" t="s">
        <v>556</v>
      </c>
      <c r="C8" s="140">
        <v>28.427</v>
      </c>
      <c r="D8" s="162">
        <v>40.898</v>
      </c>
      <c r="E8" s="161">
        <f>ABS(D8-C8)</f>
        <v>12.471000000000004</v>
      </c>
      <c r="F8" s="276">
        <v>2.758</v>
      </c>
      <c r="G8" s="463">
        <f>E8-F8</f>
        <v>9.713000000000005</v>
      </c>
      <c r="H8" s="461">
        <v>78500</v>
      </c>
      <c r="I8" s="411"/>
    </row>
    <row r="9" spans="1:9" ht="12.75">
      <c r="A9" s="608" t="s">
        <v>685</v>
      </c>
      <c r="B9" s="608"/>
      <c r="C9" s="608"/>
      <c r="D9" s="608"/>
      <c r="E9" s="477">
        <f>SUM(E5:E8)</f>
        <v>46.333000000000006</v>
      </c>
      <c r="F9" s="349">
        <f>SUM(F5:F8)</f>
        <v>19.090999999999998</v>
      </c>
      <c r="G9" s="350">
        <f>SUM(G5:G8)</f>
        <v>27.242000000000008</v>
      </c>
      <c r="H9" s="288">
        <f>SUM(H5:H8)</f>
        <v>191500</v>
      </c>
      <c r="I9" s="155"/>
    </row>
    <row r="10" spans="1:9" ht="12.75">
      <c r="A10" s="478" t="s">
        <v>557</v>
      </c>
      <c r="B10" s="365" t="s">
        <v>558</v>
      </c>
      <c r="C10" s="479">
        <v>0</v>
      </c>
      <c r="D10" s="479">
        <v>2.454</v>
      </c>
      <c r="E10" s="344">
        <f aca="true" t="shared" si="0" ref="E10:E39">ABS(D10-C10)</f>
        <v>2.454</v>
      </c>
      <c r="F10" s="345">
        <v>0</v>
      </c>
      <c r="G10" s="473">
        <f aca="true" t="shared" si="1" ref="G10:G39">E10-F10</f>
        <v>2.454</v>
      </c>
      <c r="H10" s="459">
        <v>25750</v>
      </c>
      <c r="I10" s="120"/>
    </row>
    <row r="11" spans="1:9" ht="12.75">
      <c r="A11" s="480" t="s">
        <v>97</v>
      </c>
      <c r="B11" s="156" t="s">
        <v>559</v>
      </c>
      <c r="C11" s="463">
        <v>0.729</v>
      </c>
      <c r="D11" s="463">
        <v>5.175</v>
      </c>
      <c r="E11" s="161">
        <f t="shared" si="0"/>
        <v>4.446</v>
      </c>
      <c r="F11" s="276">
        <v>1.379</v>
      </c>
      <c r="G11" s="463">
        <f t="shared" si="1"/>
        <v>3.0669999999999997</v>
      </c>
      <c r="H11" s="464">
        <v>12200</v>
      </c>
      <c r="I11" s="134"/>
    </row>
    <row r="12" spans="1:9" ht="12.75">
      <c r="A12" s="480" t="s">
        <v>560</v>
      </c>
      <c r="B12" s="156" t="s">
        <v>561</v>
      </c>
      <c r="C12" s="463">
        <v>0</v>
      </c>
      <c r="D12" s="463">
        <v>6.774</v>
      </c>
      <c r="E12" s="161">
        <f t="shared" si="0"/>
        <v>6.774</v>
      </c>
      <c r="F12" s="276">
        <v>1.381</v>
      </c>
      <c r="G12" s="463">
        <f t="shared" si="1"/>
        <v>5.393</v>
      </c>
      <c r="H12" s="461">
        <v>34900</v>
      </c>
      <c r="I12" s="134"/>
    </row>
    <row r="13" spans="1:9" ht="12.75">
      <c r="A13" s="480" t="s">
        <v>562</v>
      </c>
      <c r="B13" s="156" t="s">
        <v>563</v>
      </c>
      <c r="C13" s="463">
        <v>0</v>
      </c>
      <c r="D13" s="463">
        <v>1.019</v>
      </c>
      <c r="E13" s="161">
        <f t="shared" si="0"/>
        <v>1.019</v>
      </c>
      <c r="F13" s="276">
        <v>0</v>
      </c>
      <c r="G13" s="463">
        <f t="shared" si="1"/>
        <v>1.019</v>
      </c>
      <c r="H13" s="464">
        <v>4500</v>
      </c>
      <c r="I13" s="134"/>
    </row>
    <row r="14" spans="1:9" ht="12.75">
      <c r="A14" s="480" t="s">
        <v>936</v>
      </c>
      <c r="B14" s="156" t="s">
        <v>564</v>
      </c>
      <c r="C14" s="463">
        <v>2.943</v>
      </c>
      <c r="D14" s="463">
        <v>7.008</v>
      </c>
      <c r="E14" s="161">
        <f t="shared" si="0"/>
        <v>4.0649999999999995</v>
      </c>
      <c r="F14" s="276">
        <v>0</v>
      </c>
      <c r="G14" s="463">
        <f t="shared" si="1"/>
        <v>4.0649999999999995</v>
      </c>
      <c r="H14" s="481">
        <v>20200</v>
      </c>
      <c r="I14" s="134"/>
    </row>
    <row r="15" spans="1:9" ht="12.75">
      <c r="A15" s="480" t="s">
        <v>158</v>
      </c>
      <c r="B15" s="156" t="s">
        <v>565</v>
      </c>
      <c r="C15" s="463">
        <v>1.427</v>
      </c>
      <c r="D15" s="463">
        <v>7.988</v>
      </c>
      <c r="E15" s="161">
        <f t="shared" si="0"/>
        <v>6.561</v>
      </c>
      <c r="F15" s="276">
        <v>1.608</v>
      </c>
      <c r="G15" s="463">
        <f t="shared" si="1"/>
        <v>4.952999999999999</v>
      </c>
      <c r="H15" s="464">
        <v>33800</v>
      </c>
      <c r="I15" s="134"/>
    </row>
    <row r="16" spans="1:9" ht="12.75">
      <c r="A16" s="480" t="s">
        <v>566</v>
      </c>
      <c r="B16" s="156" t="s">
        <v>567</v>
      </c>
      <c r="C16" s="463">
        <v>0</v>
      </c>
      <c r="D16" s="463">
        <v>2.713</v>
      </c>
      <c r="E16" s="161">
        <f t="shared" si="0"/>
        <v>2.713</v>
      </c>
      <c r="F16" s="276">
        <v>0.722</v>
      </c>
      <c r="G16" s="463">
        <f t="shared" si="1"/>
        <v>1.991</v>
      </c>
      <c r="H16" s="464">
        <v>15100</v>
      </c>
      <c r="I16" s="134"/>
    </row>
    <row r="17" spans="1:9" ht="12.75">
      <c r="A17" s="480" t="s">
        <v>568</v>
      </c>
      <c r="B17" s="156" t="s">
        <v>569</v>
      </c>
      <c r="C17" s="463">
        <v>0</v>
      </c>
      <c r="D17" s="463">
        <v>1.46</v>
      </c>
      <c r="E17" s="161">
        <f t="shared" si="0"/>
        <v>1.46</v>
      </c>
      <c r="F17" s="276">
        <v>0</v>
      </c>
      <c r="G17" s="463">
        <f t="shared" si="1"/>
        <v>1.46</v>
      </c>
      <c r="H17" s="464">
        <v>8800</v>
      </c>
      <c r="I17" s="134"/>
    </row>
    <row r="18" spans="1:9" ht="12.75">
      <c r="A18" s="480" t="s">
        <v>570</v>
      </c>
      <c r="B18" s="156" t="s">
        <v>571</v>
      </c>
      <c r="C18" s="463">
        <v>0</v>
      </c>
      <c r="D18" s="463">
        <v>3.991</v>
      </c>
      <c r="E18" s="161">
        <f t="shared" si="0"/>
        <v>3.991</v>
      </c>
      <c r="F18" s="276">
        <v>0.817</v>
      </c>
      <c r="G18" s="463">
        <f t="shared" si="1"/>
        <v>3.1740000000000004</v>
      </c>
      <c r="H18" s="464">
        <v>12200</v>
      </c>
      <c r="I18" s="134"/>
    </row>
    <row r="19" spans="1:9" ht="12.75">
      <c r="A19" s="480" t="s">
        <v>572</v>
      </c>
      <c r="B19" s="156" t="s">
        <v>573</v>
      </c>
      <c r="C19" s="463">
        <v>0</v>
      </c>
      <c r="D19" s="463">
        <v>4.704</v>
      </c>
      <c r="E19" s="161">
        <f t="shared" si="0"/>
        <v>4.704</v>
      </c>
      <c r="F19" s="276">
        <v>0.969</v>
      </c>
      <c r="G19" s="463">
        <f t="shared" si="1"/>
        <v>3.735</v>
      </c>
      <c r="H19" s="464">
        <v>18800</v>
      </c>
      <c r="I19" s="134"/>
    </row>
    <row r="20" spans="1:9" ht="12.75">
      <c r="A20" s="480" t="s">
        <v>574</v>
      </c>
      <c r="B20" s="156" t="s">
        <v>575</v>
      </c>
      <c r="C20" s="463">
        <v>0</v>
      </c>
      <c r="D20" s="463">
        <v>3.077</v>
      </c>
      <c r="E20" s="161">
        <f t="shared" si="0"/>
        <v>3.077</v>
      </c>
      <c r="F20" s="276">
        <v>1.381</v>
      </c>
      <c r="G20" s="463">
        <f t="shared" si="1"/>
        <v>1.696</v>
      </c>
      <c r="H20" s="464">
        <v>7800</v>
      </c>
      <c r="I20" s="134"/>
    </row>
    <row r="21" spans="1:9" ht="12.75">
      <c r="A21" s="480" t="s">
        <v>576</v>
      </c>
      <c r="B21" s="156" t="s">
        <v>577</v>
      </c>
      <c r="C21" s="463">
        <v>0</v>
      </c>
      <c r="D21" s="463">
        <v>3.556</v>
      </c>
      <c r="E21" s="161">
        <f t="shared" si="0"/>
        <v>3.556</v>
      </c>
      <c r="F21" s="276">
        <v>1.067</v>
      </c>
      <c r="G21" s="463">
        <f t="shared" si="1"/>
        <v>2.489</v>
      </c>
      <c r="H21" s="464">
        <v>16800</v>
      </c>
      <c r="I21" s="134"/>
    </row>
    <row r="22" spans="1:9" ht="12.75">
      <c r="A22" s="480" t="s">
        <v>578</v>
      </c>
      <c r="B22" s="156" t="s">
        <v>579</v>
      </c>
      <c r="C22" s="463">
        <v>0</v>
      </c>
      <c r="D22" s="463">
        <v>2.901</v>
      </c>
      <c r="E22" s="161">
        <f t="shared" si="0"/>
        <v>2.901</v>
      </c>
      <c r="F22" s="276">
        <v>0.852</v>
      </c>
      <c r="G22" s="463">
        <f t="shared" si="1"/>
        <v>2.049</v>
      </c>
      <c r="H22" s="461">
        <v>14000</v>
      </c>
      <c r="I22" s="134"/>
    </row>
    <row r="23" spans="1:9" ht="12.75">
      <c r="A23" s="480" t="s">
        <v>580</v>
      </c>
      <c r="B23" s="156" t="s">
        <v>581</v>
      </c>
      <c r="C23" s="463">
        <v>0</v>
      </c>
      <c r="D23" s="463">
        <v>1.16</v>
      </c>
      <c r="E23" s="161">
        <f t="shared" si="0"/>
        <v>1.16</v>
      </c>
      <c r="F23" s="276">
        <v>0.054</v>
      </c>
      <c r="G23" s="463">
        <f t="shared" si="1"/>
        <v>1.1059999999999999</v>
      </c>
      <c r="H23" s="464">
        <v>4800</v>
      </c>
      <c r="I23" s="134"/>
    </row>
    <row r="24" spans="1:9" ht="12.75">
      <c r="A24" s="480" t="s">
        <v>314</v>
      </c>
      <c r="B24" s="156" t="s">
        <v>582</v>
      </c>
      <c r="C24" s="463">
        <v>0</v>
      </c>
      <c r="D24" s="463">
        <v>6.211</v>
      </c>
      <c r="E24" s="161">
        <f t="shared" si="0"/>
        <v>6.211</v>
      </c>
      <c r="F24" s="276">
        <v>0.733</v>
      </c>
      <c r="G24" s="463">
        <f t="shared" si="1"/>
        <v>5.478000000000001</v>
      </c>
      <c r="H24" s="461">
        <v>37000</v>
      </c>
      <c r="I24" s="134"/>
    </row>
    <row r="25" spans="1:9" ht="12.75">
      <c r="A25" s="480" t="s">
        <v>583</v>
      </c>
      <c r="B25" s="156" t="s">
        <v>584</v>
      </c>
      <c r="C25" s="463">
        <v>0</v>
      </c>
      <c r="D25" s="463">
        <v>5.144</v>
      </c>
      <c r="E25" s="161">
        <f t="shared" si="0"/>
        <v>5.144</v>
      </c>
      <c r="F25" s="276">
        <v>1.081</v>
      </c>
      <c r="G25" s="463">
        <f t="shared" si="1"/>
        <v>4.063000000000001</v>
      </c>
      <c r="H25" s="464">
        <v>23500</v>
      </c>
      <c r="I25" s="134"/>
    </row>
    <row r="26" spans="1:9" ht="12.75">
      <c r="A26" s="480" t="s">
        <v>585</v>
      </c>
      <c r="B26" s="156" t="s">
        <v>586</v>
      </c>
      <c r="C26" s="463">
        <v>0</v>
      </c>
      <c r="D26" s="463">
        <v>1.402</v>
      </c>
      <c r="E26" s="161">
        <f t="shared" si="0"/>
        <v>1.402</v>
      </c>
      <c r="F26" s="276">
        <v>1.402</v>
      </c>
      <c r="G26" s="463">
        <f t="shared" si="1"/>
        <v>0</v>
      </c>
      <c r="H26" s="461">
        <v>0</v>
      </c>
      <c r="I26" s="134"/>
    </row>
    <row r="27" spans="1:9" ht="12.75">
      <c r="A27" s="480" t="s">
        <v>587</v>
      </c>
      <c r="B27" s="156" t="s">
        <v>588</v>
      </c>
      <c r="C27" s="463">
        <v>0</v>
      </c>
      <c r="D27" s="463">
        <v>2.682</v>
      </c>
      <c r="E27" s="161">
        <f t="shared" si="0"/>
        <v>2.682</v>
      </c>
      <c r="F27" s="276">
        <v>0.45</v>
      </c>
      <c r="G27" s="463">
        <f t="shared" si="1"/>
        <v>2.2319999999999998</v>
      </c>
      <c r="H27" s="461">
        <v>22100</v>
      </c>
      <c r="I27" s="134"/>
    </row>
    <row r="28" spans="1:9" ht="12.75">
      <c r="A28" s="480" t="s">
        <v>589</v>
      </c>
      <c r="B28" s="156" t="s">
        <v>590</v>
      </c>
      <c r="C28" s="463">
        <v>0</v>
      </c>
      <c r="D28" s="463">
        <v>2.697</v>
      </c>
      <c r="E28" s="161">
        <f t="shared" si="0"/>
        <v>2.697</v>
      </c>
      <c r="F28" s="276">
        <v>0.343</v>
      </c>
      <c r="G28" s="463">
        <f t="shared" si="1"/>
        <v>2.354</v>
      </c>
      <c r="H28" s="464">
        <v>16000</v>
      </c>
      <c r="I28" s="134"/>
    </row>
    <row r="29" spans="1:9" ht="12.75">
      <c r="A29" s="480" t="s">
        <v>591</v>
      </c>
      <c r="B29" s="156" t="s">
        <v>592</v>
      </c>
      <c r="C29" s="463">
        <v>0</v>
      </c>
      <c r="D29" s="463">
        <v>5.199</v>
      </c>
      <c r="E29" s="161">
        <f t="shared" si="0"/>
        <v>5.199</v>
      </c>
      <c r="F29" s="276">
        <v>1.674</v>
      </c>
      <c r="G29" s="463">
        <f t="shared" si="1"/>
        <v>3.525</v>
      </c>
      <c r="H29" s="464">
        <v>18400</v>
      </c>
      <c r="I29" s="134"/>
    </row>
    <row r="30" spans="1:9" ht="12.75">
      <c r="A30" s="480" t="s">
        <v>593</v>
      </c>
      <c r="B30" s="156" t="s">
        <v>594</v>
      </c>
      <c r="C30" s="463">
        <v>0</v>
      </c>
      <c r="D30" s="463">
        <v>8.202</v>
      </c>
      <c r="E30" s="161">
        <f t="shared" si="0"/>
        <v>8.202</v>
      </c>
      <c r="F30" s="276">
        <v>3.364</v>
      </c>
      <c r="G30" s="463">
        <f t="shared" si="1"/>
        <v>4.838</v>
      </c>
      <c r="H30" s="464">
        <v>20200</v>
      </c>
      <c r="I30" s="134"/>
    </row>
    <row r="31" spans="1:9" ht="12.75">
      <c r="A31" s="480" t="s">
        <v>595</v>
      </c>
      <c r="B31" s="156" t="s">
        <v>596</v>
      </c>
      <c r="C31" s="463">
        <v>0</v>
      </c>
      <c r="D31" s="463">
        <v>1.872</v>
      </c>
      <c r="E31" s="161">
        <f t="shared" si="0"/>
        <v>1.872</v>
      </c>
      <c r="F31" s="276">
        <v>1.471</v>
      </c>
      <c r="G31" s="463">
        <f t="shared" si="1"/>
        <v>0.401</v>
      </c>
      <c r="H31" s="464">
        <v>7400</v>
      </c>
      <c r="I31" s="134"/>
    </row>
    <row r="32" spans="1:9" ht="12.75">
      <c r="A32" s="480" t="s">
        <v>334</v>
      </c>
      <c r="B32" s="156" t="s">
        <v>597</v>
      </c>
      <c r="C32" s="331">
        <v>0</v>
      </c>
      <c r="D32" s="331">
        <v>3.156</v>
      </c>
      <c r="E32" s="161">
        <f t="shared" si="0"/>
        <v>3.156</v>
      </c>
      <c r="F32" s="276">
        <v>0.914</v>
      </c>
      <c r="G32" s="463">
        <f t="shared" si="1"/>
        <v>2.242</v>
      </c>
      <c r="H32" s="461">
        <v>15600</v>
      </c>
      <c r="I32" s="134"/>
    </row>
    <row r="33" spans="1:9" ht="12.75">
      <c r="A33" s="480" t="s">
        <v>598</v>
      </c>
      <c r="B33" s="156" t="s">
        <v>599</v>
      </c>
      <c r="C33" s="463">
        <v>0</v>
      </c>
      <c r="D33" s="463">
        <v>9.491</v>
      </c>
      <c r="E33" s="161">
        <f t="shared" si="0"/>
        <v>9.491</v>
      </c>
      <c r="F33" s="276">
        <v>1.515</v>
      </c>
      <c r="G33" s="463">
        <f t="shared" si="1"/>
        <v>7.976</v>
      </c>
      <c r="H33" s="464">
        <v>55000</v>
      </c>
      <c r="I33" s="134"/>
    </row>
    <row r="34" spans="1:9" ht="12.75">
      <c r="A34" s="480" t="s">
        <v>600</v>
      </c>
      <c r="B34" s="156" t="s">
        <v>601</v>
      </c>
      <c r="C34" s="463">
        <v>0</v>
      </c>
      <c r="D34" s="463">
        <v>4.006</v>
      </c>
      <c r="E34" s="161">
        <f t="shared" si="0"/>
        <v>4.006</v>
      </c>
      <c r="F34" s="276">
        <v>1.11</v>
      </c>
      <c r="G34" s="463">
        <f t="shared" si="1"/>
        <v>2.896</v>
      </c>
      <c r="H34" s="464">
        <v>14800</v>
      </c>
      <c r="I34" s="134"/>
    </row>
    <row r="35" spans="1:9" ht="12.75">
      <c r="A35" s="480" t="s">
        <v>458</v>
      </c>
      <c r="B35" s="156" t="s">
        <v>602</v>
      </c>
      <c r="C35" s="463">
        <v>0</v>
      </c>
      <c r="D35" s="463">
        <v>14.365</v>
      </c>
      <c r="E35" s="161">
        <f t="shared" si="0"/>
        <v>14.365</v>
      </c>
      <c r="F35" s="276">
        <v>12.729</v>
      </c>
      <c r="G35" s="463">
        <f t="shared" si="1"/>
        <v>1.636000000000001</v>
      </c>
      <c r="H35" s="464">
        <v>8000</v>
      </c>
      <c r="I35" s="134"/>
    </row>
    <row r="36" spans="1:9" ht="12.75">
      <c r="A36" s="480" t="s">
        <v>603</v>
      </c>
      <c r="B36" s="156" t="s">
        <v>604</v>
      </c>
      <c r="C36" s="463">
        <v>0</v>
      </c>
      <c r="D36" s="463">
        <v>5.053</v>
      </c>
      <c r="E36" s="161">
        <f t="shared" si="0"/>
        <v>5.053</v>
      </c>
      <c r="F36" s="276">
        <v>0.842</v>
      </c>
      <c r="G36" s="463">
        <f t="shared" si="1"/>
        <v>4.211</v>
      </c>
      <c r="H36" s="464">
        <v>17300</v>
      </c>
      <c r="I36" s="134"/>
    </row>
    <row r="37" spans="1:9" ht="12.75">
      <c r="A37" s="480" t="s">
        <v>605</v>
      </c>
      <c r="B37" s="156" t="s">
        <v>606</v>
      </c>
      <c r="C37" s="463">
        <v>0</v>
      </c>
      <c r="D37" s="463">
        <v>3.073</v>
      </c>
      <c r="E37" s="161">
        <f t="shared" si="0"/>
        <v>3.073</v>
      </c>
      <c r="F37" s="276">
        <v>0.315</v>
      </c>
      <c r="G37" s="463">
        <f t="shared" si="1"/>
        <v>2.758</v>
      </c>
      <c r="H37" s="464">
        <v>11300</v>
      </c>
      <c r="I37" s="134"/>
    </row>
    <row r="38" spans="1:9" ht="12.75">
      <c r="A38" s="480" t="s">
        <v>607</v>
      </c>
      <c r="B38" s="156" t="s">
        <v>608</v>
      </c>
      <c r="C38" s="463">
        <v>0</v>
      </c>
      <c r="D38" s="463">
        <v>2.586</v>
      </c>
      <c r="E38" s="161">
        <f t="shared" si="0"/>
        <v>2.586</v>
      </c>
      <c r="F38" s="276">
        <v>0</v>
      </c>
      <c r="G38" s="463">
        <f t="shared" si="1"/>
        <v>2.586</v>
      </c>
      <c r="H38" s="461">
        <v>15500</v>
      </c>
      <c r="I38" s="134"/>
    </row>
    <row r="39" spans="1:9" ht="12.75">
      <c r="A39" s="482" t="s">
        <v>519</v>
      </c>
      <c r="B39" s="169" t="s">
        <v>609</v>
      </c>
      <c r="C39" s="285">
        <v>3.776</v>
      </c>
      <c r="D39" s="285">
        <v>10.514</v>
      </c>
      <c r="E39" s="253">
        <f t="shared" si="0"/>
        <v>6.7379999999999995</v>
      </c>
      <c r="F39" s="281">
        <v>2.953</v>
      </c>
      <c r="G39" s="285">
        <f t="shared" si="1"/>
        <v>3.7849999999999997</v>
      </c>
      <c r="H39" s="483">
        <v>28000</v>
      </c>
      <c r="I39" s="151"/>
    </row>
    <row r="40" spans="1:9" ht="12.75">
      <c r="A40" s="631" t="s">
        <v>828</v>
      </c>
      <c r="B40" s="631"/>
      <c r="C40" s="631"/>
      <c r="D40" s="631"/>
      <c r="E40" s="152">
        <f>SUM(E10:E39)</f>
        <v>130.75799999999998</v>
      </c>
      <c r="F40" s="337">
        <f>SUM(F10:F39)</f>
        <v>41.126</v>
      </c>
      <c r="G40" s="174">
        <f>SUM(G10:G39)</f>
        <v>89.63199999999999</v>
      </c>
      <c r="H40" s="288">
        <f>SUM(H10:H39)</f>
        <v>539750</v>
      </c>
      <c r="I40" s="155"/>
    </row>
    <row r="41" spans="1:8" ht="12.75" customHeight="1">
      <c r="A41" s="102"/>
      <c r="B41" s="102"/>
      <c r="C41" s="99"/>
      <c r="D41" s="99"/>
      <c r="E41" s="99"/>
      <c r="F41" s="99"/>
      <c r="G41" s="99"/>
      <c r="H41"/>
    </row>
    <row r="42" spans="1:8" ht="12.75" customHeight="1">
      <c r="A42" s="178" t="s">
        <v>829</v>
      </c>
      <c r="B42" s="102"/>
      <c r="C42" s="99"/>
      <c r="D42" s="99"/>
      <c r="E42" s="341">
        <f>SUM(E40+E9)</f>
        <v>177.09099999999998</v>
      </c>
      <c r="F42" s="341">
        <f>SUM(F40+F9)</f>
        <v>60.217</v>
      </c>
      <c r="G42" s="341">
        <f>SUM(G40+G9)</f>
        <v>116.874</v>
      </c>
      <c r="H42" s="182">
        <f>SUM(H9:H39)</f>
        <v>731250</v>
      </c>
    </row>
    <row r="43" spans="3:8" ht="12.75" customHeight="1">
      <c r="C43"/>
      <c r="D43"/>
      <c r="E43"/>
      <c r="F43"/>
      <c r="G43"/>
      <c r="H43"/>
    </row>
    <row r="44" spans="1:8" ht="12.75" customHeight="1">
      <c r="A44" s="183" t="s">
        <v>830</v>
      </c>
      <c r="B44" s="184"/>
      <c r="C44" s="99"/>
      <c r="D44" s="99"/>
      <c r="E44" s="99"/>
      <c r="F44" s="99"/>
      <c r="G44" s="99"/>
      <c r="H44" s="185">
        <f>H37+H36+H35+H34+H33+H31+H30+H29+H28+H25+H23+H21+H20+H19+H18+H17+H16+H15+H14+H13+H11+H7</f>
        <v>376900</v>
      </c>
    </row>
    <row r="45" spans="1:8" ht="12.75" customHeight="1">
      <c r="A45" s="178"/>
      <c r="B45" s="179"/>
      <c r="C45"/>
      <c r="D45"/>
      <c r="E45"/>
      <c r="F45"/>
      <c r="G45"/>
      <c r="H45" s="484"/>
    </row>
    <row r="46" spans="1:8" ht="12.75" customHeight="1">
      <c r="A46" s="186" t="s">
        <v>663</v>
      </c>
      <c r="B46" s="179"/>
      <c r="C46"/>
      <c r="D46"/>
      <c r="E46"/>
      <c r="F46"/>
      <c r="G46"/>
      <c r="H46" s="111"/>
    </row>
    <row r="47" spans="1:7" ht="12.75" customHeight="1">
      <c r="A47" s="102"/>
      <c r="B47" s="102"/>
      <c r="C47" s="99"/>
      <c r="D47" s="99"/>
      <c r="E47" s="99"/>
      <c r="F47" s="99"/>
      <c r="G47" s="99"/>
    </row>
    <row r="48" spans="1:7" ht="12.75" customHeight="1">
      <c r="A48" s="102"/>
      <c r="B48" s="102"/>
      <c r="C48" s="99"/>
      <c r="D48" s="99"/>
      <c r="E48" s="99"/>
      <c r="F48" s="99"/>
      <c r="G48" s="99"/>
    </row>
    <row r="49" spans="1:7" ht="12.75" customHeight="1">
      <c r="A49" s="102"/>
      <c r="B49" s="102"/>
      <c r="C49" s="99"/>
      <c r="D49" s="99"/>
      <c r="E49" s="99"/>
      <c r="F49" s="99"/>
      <c r="G49" s="99"/>
    </row>
    <row r="50" ht="12.75" customHeight="1">
      <c r="G50" s="320" t="s">
        <v>1394</v>
      </c>
    </row>
    <row r="51" ht="15.75">
      <c r="G51" s="320"/>
    </row>
  </sheetData>
  <sheetProtection/>
  <mergeCells count="8">
    <mergeCell ref="H3:H4"/>
    <mergeCell ref="I3:I4"/>
    <mergeCell ref="A9:D9"/>
    <mergeCell ref="A40:D40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3" width="8.7109375" style="0" customWidth="1"/>
    <col min="4" max="10" width="8.7109375" style="27" customWidth="1"/>
    <col min="11" max="11" width="13.00390625" style="27" customWidth="1"/>
    <col min="12" max="13" width="13.00390625" style="28" customWidth="1"/>
    <col min="14" max="14" width="7.421875" style="0" customWidth="1"/>
    <col min="15" max="17" width="14.00390625" style="0" customWidth="1"/>
  </cols>
  <sheetData>
    <row r="1" ht="12" customHeight="1"/>
    <row r="2" spans="1:3" ht="21" customHeight="1">
      <c r="A2" s="4" t="s">
        <v>664</v>
      </c>
      <c r="B2" s="4"/>
      <c r="C2" s="4"/>
    </row>
    <row r="3" spans="1:14" ht="40.5" customHeight="1">
      <c r="A3" s="29" t="s">
        <v>644</v>
      </c>
      <c r="B3" s="30" t="s">
        <v>645</v>
      </c>
      <c r="C3" s="31" t="s">
        <v>646</v>
      </c>
      <c r="D3" s="32" t="s">
        <v>647</v>
      </c>
      <c r="E3" s="33" t="s">
        <v>648</v>
      </c>
      <c r="F3" s="31" t="s">
        <v>649</v>
      </c>
      <c r="G3" s="34" t="s">
        <v>650</v>
      </c>
      <c r="H3" s="33" t="s">
        <v>651</v>
      </c>
      <c r="I3" s="31" t="s">
        <v>652</v>
      </c>
      <c r="J3" s="35" t="s">
        <v>653</v>
      </c>
      <c r="K3" s="36" t="s">
        <v>654</v>
      </c>
      <c r="L3" s="37" t="s">
        <v>655</v>
      </c>
      <c r="M3" s="38" t="s">
        <v>656</v>
      </c>
      <c r="N3" s="39"/>
    </row>
    <row r="4" spans="1:14" ht="21.75" customHeight="1">
      <c r="A4" s="40" t="s">
        <v>622</v>
      </c>
      <c r="B4" s="41">
        <f>SUM('41-D'!F6)</f>
        <v>3.89</v>
      </c>
      <c r="C4" s="42">
        <f>SUM('41-D'!G6)</f>
        <v>10.494</v>
      </c>
      <c r="D4" s="43">
        <f aca="true" t="shared" si="0" ref="D4:D18">SUM(B4:C4)</f>
        <v>14.384</v>
      </c>
      <c r="E4" s="44">
        <f>SUM('41-D'!F33)</f>
        <v>20.913</v>
      </c>
      <c r="F4" s="45">
        <f>SUM('41-D'!G33)</f>
        <v>44.662</v>
      </c>
      <c r="G4" s="43">
        <f aca="true" t="shared" si="1" ref="G4:G18">SUM(E4:F4)</f>
        <v>65.575</v>
      </c>
      <c r="H4" s="46">
        <f aca="true" t="shared" si="2" ref="H4:H19">SUM(B4+E4)</f>
        <v>24.803</v>
      </c>
      <c r="I4" s="47">
        <f aca="true" t="shared" si="3" ref="I4:I19">SUM(C4+F4)</f>
        <v>55.156</v>
      </c>
      <c r="J4" s="48">
        <f aca="true" t="shared" si="4" ref="J4:J18">SUM(G4+D4)</f>
        <v>79.959</v>
      </c>
      <c r="K4" s="49">
        <f>SUM('41-D'!H6)</f>
        <v>78408</v>
      </c>
      <c r="L4" s="50">
        <f>SUM('41-D'!H33)</f>
        <v>421320</v>
      </c>
      <c r="M4" s="51">
        <f aca="true" t="shared" si="5" ref="M4:M18">SUM(K4:L4)</f>
        <v>499728</v>
      </c>
      <c r="N4" s="52"/>
    </row>
    <row r="5" spans="1:14" ht="21.75" customHeight="1">
      <c r="A5" s="53" t="s">
        <v>623</v>
      </c>
      <c r="B5" s="54">
        <f>SUM('42'!F12)</f>
        <v>25.864</v>
      </c>
      <c r="C5" s="55">
        <f>SUM('42'!G12)</f>
        <v>54.13499999999999</v>
      </c>
      <c r="D5" s="56">
        <f t="shared" si="0"/>
        <v>79.999</v>
      </c>
      <c r="E5" s="57">
        <f>SUM('42'!F66)</f>
        <v>42.95</v>
      </c>
      <c r="F5" s="58">
        <f>SUM('42'!G66)</f>
        <v>119.988</v>
      </c>
      <c r="G5" s="56">
        <f t="shared" si="1"/>
        <v>162.938</v>
      </c>
      <c r="H5" s="44">
        <f t="shared" si="2"/>
        <v>68.81400000000001</v>
      </c>
      <c r="I5" s="45">
        <f t="shared" si="3"/>
        <v>174.123</v>
      </c>
      <c r="J5" s="59">
        <f t="shared" si="4"/>
        <v>242.93699999999998</v>
      </c>
      <c r="K5" s="60">
        <f>SUM('42-D'!H7)</f>
        <v>191300</v>
      </c>
      <c r="L5" s="61">
        <f>SUM('42-D'!H55)</f>
        <v>730600</v>
      </c>
      <c r="M5" s="62">
        <f t="shared" si="5"/>
        <v>921900</v>
      </c>
      <c r="N5" s="52"/>
    </row>
    <row r="6" spans="1:14" ht="21.75" customHeight="1">
      <c r="A6" s="53" t="s">
        <v>624</v>
      </c>
      <c r="B6" s="54">
        <f>SUM('43-D'!F8)</f>
        <v>11.794</v>
      </c>
      <c r="C6" s="55">
        <f>SUM('43-D'!G8)</f>
        <v>21.45</v>
      </c>
      <c r="D6" s="56">
        <f t="shared" si="0"/>
        <v>33.244</v>
      </c>
      <c r="E6" s="57">
        <f>SUM('43-D'!F32)</f>
        <v>18.147</v>
      </c>
      <c r="F6" s="58">
        <f>SUM('43-D'!G32)</f>
        <v>40.494000000000014</v>
      </c>
      <c r="G6" s="56">
        <f t="shared" si="1"/>
        <v>58.64100000000001</v>
      </c>
      <c r="H6" s="44">
        <f t="shared" si="2"/>
        <v>29.941</v>
      </c>
      <c r="I6" s="45">
        <f t="shared" si="3"/>
        <v>61.94400000000002</v>
      </c>
      <c r="J6" s="59">
        <f t="shared" si="4"/>
        <v>91.88500000000002</v>
      </c>
      <c r="K6" s="60">
        <f>SUM('43-D'!H8)</f>
        <v>113077</v>
      </c>
      <c r="L6" s="61">
        <f>SUM('43-D'!H32)</f>
        <v>215197</v>
      </c>
      <c r="M6" s="62">
        <f t="shared" si="5"/>
        <v>328274</v>
      </c>
      <c r="N6" s="52"/>
    </row>
    <row r="7" spans="1:14" ht="21.75" customHeight="1">
      <c r="A7" s="63" t="s">
        <v>625</v>
      </c>
      <c r="B7" s="64">
        <f>SUM('44-D'!F9)</f>
        <v>4.509</v>
      </c>
      <c r="C7" s="65">
        <f>SUM('44-D'!G9)</f>
        <v>17.479</v>
      </c>
      <c r="D7" s="56">
        <f t="shared" si="0"/>
        <v>21.988</v>
      </c>
      <c r="E7" s="57">
        <f>SUM('44-D'!F38)</f>
        <v>17.787</v>
      </c>
      <c r="F7" s="58">
        <f>SUM('44-D'!G38)</f>
        <v>59.343999999999994</v>
      </c>
      <c r="G7" s="56">
        <f t="shared" si="1"/>
        <v>77.131</v>
      </c>
      <c r="H7" s="44">
        <f t="shared" si="2"/>
        <v>22.296</v>
      </c>
      <c r="I7" s="45">
        <f t="shared" si="3"/>
        <v>76.823</v>
      </c>
      <c r="J7" s="59">
        <f t="shared" si="4"/>
        <v>99.119</v>
      </c>
      <c r="K7" s="60">
        <f>SUM('44-D'!H9)</f>
        <v>96390</v>
      </c>
      <c r="L7" s="61">
        <f>SUM('44-D'!H38)</f>
        <v>282790</v>
      </c>
      <c r="M7" s="62">
        <f t="shared" si="5"/>
        <v>379180</v>
      </c>
      <c r="N7" s="52"/>
    </row>
    <row r="8" spans="1:14" ht="21.75" customHeight="1">
      <c r="A8" s="63" t="s">
        <v>626</v>
      </c>
      <c r="B8" s="64">
        <f>SUM('45-D'!F10)</f>
        <v>22.935000000000002</v>
      </c>
      <c r="C8" s="65">
        <f>SUM('45-D'!G10)</f>
        <v>26.520000000000003</v>
      </c>
      <c r="D8" s="56">
        <f t="shared" si="0"/>
        <v>49.455000000000005</v>
      </c>
      <c r="E8" s="57">
        <f>SUM('45-D'!F56)</f>
        <v>56.18500000000001</v>
      </c>
      <c r="F8" s="58">
        <f>SUM('45-D'!G56)</f>
        <v>100.33000000000001</v>
      </c>
      <c r="G8" s="56">
        <f t="shared" si="1"/>
        <v>156.51500000000001</v>
      </c>
      <c r="H8" s="44">
        <f t="shared" si="2"/>
        <v>79.12</v>
      </c>
      <c r="I8" s="45">
        <f t="shared" si="3"/>
        <v>126.85000000000002</v>
      </c>
      <c r="J8" s="59">
        <f t="shared" si="4"/>
        <v>205.97000000000003</v>
      </c>
      <c r="K8" s="60">
        <f>SUM('45-D'!H10)</f>
        <v>184447</v>
      </c>
      <c r="L8" s="61">
        <f>SUM('45-D'!H56)</f>
        <v>735075</v>
      </c>
      <c r="M8" s="62">
        <f t="shared" si="5"/>
        <v>919522</v>
      </c>
      <c r="N8" s="52"/>
    </row>
    <row r="9" spans="1:14" ht="21.75" customHeight="1">
      <c r="A9" s="53" t="s">
        <v>627</v>
      </c>
      <c r="B9" s="54">
        <f>SUM('46-D'!F7)</f>
        <v>6.34</v>
      </c>
      <c r="C9" s="55">
        <f>SUM('46-D'!G7)</f>
        <v>13.274</v>
      </c>
      <c r="D9" s="56">
        <f t="shared" si="0"/>
        <v>19.613999999999997</v>
      </c>
      <c r="E9" s="69">
        <f>SUM('46-D'!F15)</f>
        <v>8.724</v>
      </c>
      <c r="F9" s="55">
        <f>SUM('46-D'!G15)</f>
        <v>23.669</v>
      </c>
      <c r="G9" s="56">
        <f t="shared" si="1"/>
        <v>32.393</v>
      </c>
      <c r="H9" s="44">
        <f t="shared" si="2"/>
        <v>15.064</v>
      </c>
      <c r="I9" s="45">
        <f t="shared" si="3"/>
        <v>36.943</v>
      </c>
      <c r="J9" s="59">
        <f t="shared" si="4"/>
        <v>52.007</v>
      </c>
      <c r="K9" s="60">
        <f>SUM('46-D'!H7)</f>
        <v>85027.6</v>
      </c>
      <c r="L9" s="61">
        <f>SUM('46-D'!H15)</f>
        <v>125177.78024315581</v>
      </c>
      <c r="M9" s="62">
        <f t="shared" si="5"/>
        <v>210205.3802431558</v>
      </c>
      <c r="N9" s="52"/>
    </row>
    <row r="10" spans="1:14" ht="21.75" customHeight="1">
      <c r="A10" s="63" t="s">
        <v>628</v>
      </c>
      <c r="B10" s="64">
        <f>SUM('47-D'!F9)</f>
        <v>17.487</v>
      </c>
      <c r="C10" s="65">
        <f>SUM('47-D'!G9)</f>
        <v>32.657000000000004</v>
      </c>
      <c r="D10" s="56">
        <f t="shared" si="0"/>
        <v>50.144000000000005</v>
      </c>
      <c r="E10" s="57">
        <f>SUM('47-D'!F36)</f>
        <v>23.744999999999997</v>
      </c>
      <c r="F10" s="58">
        <f>SUM('47-D'!G36)</f>
        <v>57.354</v>
      </c>
      <c r="G10" s="56">
        <f t="shared" si="1"/>
        <v>81.09899999999999</v>
      </c>
      <c r="H10" s="44">
        <f t="shared" si="2"/>
        <v>41.232</v>
      </c>
      <c r="I10" s="45">
        <f t="shared" si="3"/>
        <v>90.011</v>
      </c>
      <c r="J10" s="59">
        <f t="shared" si="4"/>
        <v>131.243</v>
      </c>
      <c r="K10" s="60">
        <f>SUM('47-D'!H9)</f>
        <v>214800</v>
      </c>
      <c r="L10" s="61">
        <f>SUM('47-D'!H36)</f>
        <v>425800</v>
      </c>
      <c r="M10" s="62">
        <f t="shared" si="5"/>
        <v>640600</v>
      </c>
      <c r="N10" s="52"/>
    </row>
    <row r="11" spans="1:14" ht="21.75" customHeight="1">
      <c r="A11" s="63" t="s">
        <v>630</v>
      </c>
      <c r="B11" s="104">
        <f>SUM('81-D'!F6)</f>
        <v>6.465</v>
      </c>
      <c r="C11" s="105">
        <f>SUM('81-D'!G6)</f>
        <v>3</v>
      </c>
      <c r="D11" s="56">
        <f t="shared" si="0"/>
        <v>9.465</v>
      </c>
      <c r="E11" s="57">
        <f>SUM('81-D'!F29)</f>
        <v>20.717</v>
      </c>
      <c r="F11" s="58">
        <f>SUM('81-D'!G29)</f>
        <v>56.02700000000001</v>
      </c>
      <c r="G11" s="56">
        <f t="shared" si="1"/>
        <v>76.744</v>
      </c>
      <c r="H11" s="44">
        <f t="shared" si="2"/>
        <v>27.182</v>
      </c>
      <c r="I11" s="45">
        <f t="shared" si="3"/>
        <v>59.02700000000001</v>
      </c>
      <c r="J11" s="59">
        <f t="shared" si="4"/>
        <v>86.209</v>
      </c>
      <c r="K11" s="60">
        <f>SUM('81-D'!H6)</f>
        <v>42842</v>
      </c>
      <c r="L11" s="61">
        <f>SUM('81-D'!H29)</f>
        <v>320388</v>
      </c>
      <c r="M11" s="62">
        <f t="shared" si="5"/>
        <v>363230</v>
      </c>
      <c r="N11" s="52"/>
    </row>
    <row r="12" spans="1:14" ht="21.75" customHeight="1">
      <c r="A12" s="63" t="s">
        <v>657</v>
      </c>
      <c r="B12" s="104">
        <v>0</v>
      </c>
      <c r="C12" s="105">
        <v>0</v>
      </c>
      <c r="D12" s="56">
        <f t="shared" si="0"/>
        <v>0</v>
      </c>
      <c r="E12" s="57">
        <v>0</v>
      </c>
      <c r="F12" s="58">
        <v>0</v>
      </c>
      <c r="G12" s="56">
        <f t="shared" si="1"/>
        <v>0</v>
      </c>
      <c r="H12" s="44">
        <f t="shared" si="2"/>
        <v>0</v>
      </c>
      <c r="I12" s="45">
        <f t="shared" si="3"/>
        <v>0</v>
      </c>
      <c r="J12" s="59">
        <f t="shared" si="4"/>
        <v>0</v>
      </c>
      <c r="K12" s="60">
        <v>0</v>
      </c>
      <c r="L12" s="61">
        <v>0</v>
      </c>
      <c r="M12" s="62">
        <f t="shared" si="5"/>
        <v>0</v>
      </c>
      <c r="N12" s="52"/>
    </row>
    <row r="13" spans="1:14" ht="21.75" customHeight="1">
      <c r="A13" s="63" t="s">
        <v>631</v>
      </c>
      <c r="B13" s="104">
        <v>0</v>
      </c>
      <c r="C13" s="105">
        <v>0</v>
      </c>
      <c r="D13" s="56">
        <f t="shared" si="0"/>
        <v>0</v>
      </c>
      <c r="E13" s="57">
        <v>0</v>
      </c>
      <c r="F13" s="58">
        <v>0</v>
      </c>
      <c r="G13" s="56">
        <f t="shared" si="1"/>
        <v>0</v>
      </c>
      <c r="H13" s="44">
        <f t="shared" si="2"/>
        <v>0</v>
      </c>
      <c r="I13" s="45">
        <f t="shared" si="3"/>
        <v>0</v>
      </c>
      <c r="J13" s="59">
        <f t="shared" si="4"/>
        <v>0</v>
      </c>
      <c r="K13" s="60">
        <f>'83-D'!H6</f>
        <v>24044</v>
      </c>
      <c r="L13" s="61">
        <f>'83-D'!H18</f>
        <v>169297</v>
      </c>
      <c r="M13" s="62">
        <f t="shared" si="5"/>
        <v>193341</v>
      </c>
      <c r="N13" s="52"/>
    </row>
    <row r="14" spans="1:14" ht="21.75" customHeight="1">
      <c r="A14" s="63" t="s">
        <v>632</v>
      </c>
      <c r="B14" s="104">
        <v>0</v>
      </c>
      <c r="C14" s="105">
        <v>0</v>
      </c>
      <c r="D14" s="56">
        <f t="shared" si="0"/>
        <v>0</v>
      </c>
      <c r="E14" s="57">
        <v>0</v>
      </c>
      <c r="F14" s="58">
        <v>0</v>
      </c>
      <c r="G14" s="56">
        <f t="shared" si="1"/>
        <v>0</v>
      </c>
      <c r="H14" s="44">
        <f t="shared" si="2"/>
        <v>0</v>
      </c>
      <c r="I14" s="45">
        <f t="shared" si="3"/>
        <v>0</v>
      </c>
      <c r="J14" s="59">
        <f t="shared" si="4"/>
        <v>0</v>
      </c>
      <c r="K14" s="60">
        <f>'84-D'!H9</f>
        <v>185300</v>
      </c>
      <c r="L14" s="61">
        <f>'84-D'!H35</f>
        <v>240500</v>
      </c>
      <c r="M14" s="62">
        <f t="shared" si="5"/>
        <v>425800</v>
      </c>
      <c r="N14" s="52"/>
    </row>
    <row r="15" spans="1:14" ht="21.75" customHeight="1">
      <c r="A15" s="53" t="s">
        <v>658</v>
      </c>
      <c r="B15" s="104">
        <v>0</v>
      </c>
      <c r="C15" s="105">
        <v>0</v>
      </c>
      <c r="D15" s="56">
        <f t="shared" si="0"/>
        <v>0</v>
      </c>
      <c r="E15" s="57">
        <v>0</v>
      </c>
      <c r="F15" s="58">
        <v>0</v>
      </c>
      <c r="G15" s="56">
        <f t="shared" si="1"/>
        <v>0</v>
      </c>
      <c r="H15" s="44">
        <f t="shared" si="2"/>
        <v>0</v>
      </c>
      <c r="I15" s="45">
        <f t="shared" si="3"/>
        <v>0</v>
      </c>
      <c r="J15" s="59">
        <f t="shared" si="4"/>
        <v>0</v>
      </c>
      <c r="K15" s="60">
        <f>'85-D'!H7</f>
        <v>191960</v>
      </c>
      <c r="L15" s="61">
        <f>'85-D'!H39</f>
        <v>585186</v>
      </c>
      <c r="M15" s="62">
        <f t="shared" si="5"/>
        <v>777146</v>
      </c>
      <c r="N15" s="52"/>
    </row>
    <row r="16" spans="1:14" ht="21.75" customHeight="1">
      <c r="A16" s="63" t="s">
        <v>634</v>
      </c>
      <c r="B16" s="104">
        <v>0</v>
      </c>
      <c r="C16" s="105">
        <v>0</v>
      </c>
      <c r="D16" s="56">
        <f t="shared" si="0"/>
        <v>0</v>
      </c>
      <c r="E16" s="57">
        <v>0</v>
      </c>
      <c r="F16" s="58">
        <v>0</v>
      </c>
      <c r="G16" s="56">
        <f t="shared" si="1"/>
        <v>0</v>
      </c>
      <c r="H16" s="44">
        <f t="shared" si="2"/>
        <v>0</v>
      </c>
      <c r="I16" s="45">
        <f t="shared" si="3"/>
        <v>0</v>
      </c>
      <c r="J16" s="59">
        <f t="shared" si="4"/>
        <v>0</v>
      </c>
      <c r="K16" s="60">
        <v>0</v>
      </c>
      <c r="L16" s="61">
        <v>0</v>
      </c>
      <c r="M16" s="62">
        <f t="shared" si="5"/>
        <v>0</v>
      </c>
      <c r="N16" s="52"/>
    </row>
    <row r="17" spans="1:14" ht="21.75" customHeight="1">
      <c r="A17" s="63" t="s">
        <v>635</v>
      </c>
      <c r="B17" s="104">
        <f>SUM('87-D'!F8)</f>
        <v>17.024</v>
      </c>
      <c r="C17" s="105">
        <f>SUM('87-D'!G8)</f>
        <v>21.258000000000003</v>
      </c>
      <c r="D17" s="56">
        <f t="shared" si="0"/>
        <v>38.282000000000004</v>
      </c>
      <c r="E17" s="57">
        <f>SUM('87-D'!F20)</f>
        <v>18.109</v>
      </c>
      <c r="F17" s="58">
        <f>SUM('87-D'!G20)</f>
        <v>36.510000000000005</v>
      </c>
      <c r="G17" s="56">
        <f t="shared" si="1"/>
        <v>54.61900000000001</v>
      </c>
      <c r="H17" s="44">
        <f t="shared" si="2"/>
        <v>35.133</v>
      </c>
      <c r="I17" s="45">
        <f t="shared" si="3"/>
        <v>57.76800000000001</v>
      </c>
      <c r="J17" s="59">
        <f t="shared" si="4"/>
        <v>92.90100000000001</v>
      </c>
      <c r="K17" s="60">
        <f>SUM('87-D'!H8)</f>
        <v>131500</v>
      </c>
      <c r="L17" s="61">
        <f>SUM('87-D'!H20)</f>
        <v>246800</v>
      </c>
      <c r="M17" s="62">
        <f t="shared" si="5"/>
        <v>378300</v>
      </c>
      <c r="N17" s="52"/>
    </row>
    <row r="18" spans="1:14" ht="21.75" customHeight="1">
      <c r="A18" s="70" t="s">
        <v>636</v>
      </c>
      <c r="B18" s="106">
        <v>0</v>
      </c>
      <c r="C18" s="107">
        <v>0</v>
      </c>
      <c r="D18" s="73">
        <f t="shared" si="0"/>
        <v>0</v>
      </c>
      <c r="E18" s="74">
        <v>0</v>
      </c>
      <c r="F18" s="75">
        <v>0</v>
      </c>
      <c r="G18" s="73">
        <f t="shared" si="1"/>
        <v>0</v>
      </c>
      <c r="H18" s="76">
        <f t="shared" si="2"/>
        <v>0</v>
      </c>
      <c r="I18" s="77">
        <f t="shared" si="3"/>
        <v>0</v>
      </c>
      <c r="J18" s="78">
        <f t="shared" si="4"/>
        <v>0</v>
      </c>
      <c r="K18" s="60">
        <f>'88-D'!H6</f>
        <v>30000</v>
      </c>
      <c r="L18" s="61">
        <f>'88-D'!H28</f>
        <v>346900</v>
      </c>
      <c r="M18" s="81">
        <f t="shared" si="5"/>
        <v>376900</v>
      </c>
      <c r="N18" s="52"/>
    </row>
    <row r="19" spans="1:14" ht="21.75" customHeight="1">
      <c r="A19" s="82" t="s">
        <v>659</v>
      </c>
      <c r="B19" s="83">
        <f aca="true" t="shared" si="6" ref="B19:G19">SUM(B4:B18)</f>
        <v>116.308</v>
      </c>
      <c r="C19" s="84">
        <f t="shared" si="6"/>
        <v>200.26700000000002</v>
      </c>
      <c r="D19" s="85">
        <f t="shared" si="6"/>
        <v>316.575</v>
      </c>
      <c r="E19" s="86">
        <f t="shared" si="6"/>
        <v>227.27700000000002</v>
      </c>
      <c r="F19" s="84">
        <f t="shared" si="6"/>
        <v>538.3779999999999</v>
      </c>
      <c r="G19" s="85">
        <f t="shared" si="6"/>
        <v>765.655</v>
      </c>
      <c r="H19" s="87">
        <f t="shared" si="2"/>
        <v>343.58500000000004</v>
      </c>
      <c r="I19" s="88">
        <f t="shared" si="3"/>
        <v>738.645</v>
      </c>
      <c r="J19" s="89">
        <f>SUM(J4:J18)</f>
        <v>1082.23</v>
      </c>
      <c r="K19" s="90">
        <f>SUM(K4:K18)</f>
        <v>1569095.6</v>
      </c>
      <c r="L19" s="91">
        <f>SUM(L4:L18)</f>
        <v>4845030.7802431565</v>
      </c>
      <c r="M19" s="92">
        <f>SUM(M4:M18)</f>
        <v>6414126.380243156</v>
      </c>
      <c r="N19" s="93"/>
    </row>
    <row r="20" spans="1:13" ht="21.75" customHeight="1">
      <c r="A20" s="94" t="s">
        <v>660</v>
      </c>
      <c r="B20" s="17"/>
      <c r="C20" s="17"/>
      <c r="D20" s="95"/>
      <c r="E20" s="108"/>
      <c r="F20" s="109"/>
      <c r="G20" s="109"/>
      <c r="H20" s="109"/>
      <c r="I20" s="109"/>
      <c r="J20" s="109"/>
      <c r="K20" s="109"/>
      <c r="L20" s="109"/>
      <c r="M20" s="109"/>
    </row>
    <row r="21" spans="1:13" ht="21.75" customHeight="1">
      <c r="A21" s="94" t="s">
        <v>663</v>
      </c>
      <c r="B21" s="20"/>
      <c r="C21" s="20"/>
      <c r="D21" s="95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12.75">
      <c r="A22" s="25"/>
      <c r="B22" s="25"/>
      <c r="C22" s="25"/>
      <c r="D22" s="99"/>
      <c r="E22" s="99"/>
      <c r="F22" s="99"/>
      <c r="G22" s="99"/>
      <c r="H22" s="99"/>
      <c r="I22" s="99"/>
      <c r="J22" s="99"/>
      <c r="K22" s="99"/>
      <c r="L22" s="100"/>
      <c r="M22" s="100"/>
    </row>
    <row r="23" spans="1:11" ht="12.75">
      <c r="A23" s="26"/>
      <c r="B23" s="26"/>
      <c r="C23" s="26"/>
      <c r="D23" s="99"/>
      <c r="E23" s="99"/>
      <c r="F23" s="99"/>
      <c r="G23" s="99"/>
      <c r="H23" s="99"/>
      <c r="I23" s="99"/>
      <c r="J23" s="99"/>
      <c r="K23" s="99"/>
    </row>
    <row r="24" spans="1:11" ht="12.75">
      <c r="A24" s="603"/>
      <c r="B24" s="603"/>
      <c r="C24" s="603"/>
      <c r="D24" s="603"/>
      <c r="E24" s="603"/>
      <c r="F24" s="603"/>
      <c r="G24" s="603"/>
      <c r="H24" s="101"/>
      <c r="I24" s="101"/>
      <c r="J24" s="101"/>
      <c r="K24" s="101"/>
    </row>
    <row r="25" spans="1:11" ht="12.75">
      <c r="A25" s="102"/>
      <c r="B25" s="102"/>
      <c r="C25" s="102"/>
      <c r="D25" s="99"/>
      <c r="E25" s="99"/>
      <c r="F25" s="99"/>
      <c r="G25" s="99"/>
      <c r="H25" s="99"/>
      <c r="I25" s="99"/>
      <c r="J25" s="99"/>
      <c r="K25" s="99"/>
    </row>
    <row r="26" spans="1:11" ht="15.75">
      <c r="A26" s="103"/>
      <c r="B26" s="103"/>
      <c r="C26" s="103"/>
      <c r="D26" s="99"/>
      <c r="E26" s="99"/>
      <c r="F26" s="99"/>
      <c r="G26" s="99"/>
      <c r="H26" s="99"/>
      <c r="I26" s="99"/>
      <c r="J26" s="99"/>
      <c r="K26" s="99"/>
    </row>
    <row r="27" spans="1:11" ht="12.75">
      <c r="A27" s="102"/>
      <c r="B27" s="102"/>
      <c r="C27" s="102"/>
      <c r="D27" s="99"/>
      <c r="E27" s="99"/>
      <c r="F27" s="99"/>
      <c r="G27" s="99"/>
      <c r="H27" s="99"/>
      <c r="I27" s="99"/>
      <c r="J27" s="99"/>
      <c r="K27" s="99"/>
    </row>
    <row r="28" spans="1:11" ht="12.75">
      <c r="A28" s="102"/>
      <c r="B28" s="102"/>
      <c r="C28" s="102"/>
      <c r="D28" s="99"/>
      <c r="E28" s="99"/>
      <c r="F28" s="99"/>
      <c r="G28" s="99"/>
      <c r="H28" s="99"/>
      <c r="I28" s="99"/>
      <c r="J28" s="99"/>
      <c r="K28" s="99"/>
    </row>
    <row r="29" spans="1:11" ht="12.75">
      <c r="A29" s="102"/>
      <c r="B29" s="102"/>
      <c r="C29" s="102"/>
      <c r="D29" s="99"/>
      <c r="E29" s="99"/>
      <c r="F29" s="99"/>
      <c r="G29" s="99"/>
      <c r="H29" s="99"/>
      <c r="I29" s="99"/>
      <c r="J29" s="99"/>
      <c r="K29" s="99"/>
    </row>
    <row r="30" spans="1:11" ht="12.75">
      <c r="A30" s="102"/>
      <c r="B30" s="102"/>
      <c r="C30" s="102"/>
      <c r="D30" s="99"/>
      <c r="E30" s="99"/>
      <c r="F30" s="99"/>
      <c r="G30" s="99"/>
      <c r="H30" s="99"/>
      <c r="I30" s="99"/>
      <c r="J30" s="99"/>
      <c r="K30" s="99"/>
    </row>
  </sheetData>
  <sheetProtection/>
  <mergeCells count="1">
    <mergeCell ref="A24:G2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327" customWidth="1"/>
    <col min="9" max="9" width="20.8515625" style="0" customWidth="1"/>
  </cols>
  <sheetData>
    <row r="2" ht="18">
      <c r="A2" s="112" t="s">
        <v>636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465" t="s">
        <v>842</v>
      </c>
      <c r="B5" s="465" t="s">
        <v>555</v>
      </c>
      <c r="C5" s="466">
        <v>0</v>
      </c>
      <c r="D5" s="163">
        <v>14.909</v>
      </c>
      <c r="E5" s="161">
        <f>ABS(D5-C5)</f>
        <v>14.909</v>
      </c>
      <c r="F5" s="276">
        <v>9.214</v>
      </c>
      <c r="G5" s="463">
        <f>E5-F5</f>
        <v>5.695</v>
      </c>
      <c r="H5" s="464">
        <v>30000</v>
      </c>
      <c r="I5" s="486"/>
    </row>
    <row r="6" spans="1:9" ht="12.75">
      <c r="A6" s="608" t="s">
        <v>685</v>
      </c>
      <c r="B6" s="608"/>
      <c r="C6" s="608"/>
      <c r="D6" s="608"/>
      <c r="E6" s="477">
        <f>SUM(E5:E5)</f>
        <v>14.909</v>
      </c>
      <c r="F6" s="349">
        <f>SUM(F5:F5)</f>
        <v>9.214</v>
      </c>
      <c r="G6" s="350">
        <f>SUM(G5:G5)</f>
        <v>5.695</v>
      </c>
      <c r="H6" s="288">
        <f>SUM(H5:H5)</f>
        <v>30000</v>
      </c>
      <c r="I6" s="155"/>
    </row>
    <row r="7" spans="1:9" ht="12.75">
      <c r="A7" s="480" t="s">
        <v>97</v>
      </c>
      <c r="B7" s="156" t="s">
        <v>559</v>
      </c>
      <c r="C7" s="463">
        <v>0.729</v>
      </c>
      <c r="D7" s="463">
        <v>5.175</v>
      </c>
      <c r="E7" s="161">
        <f aca="true" t="shared" si="0" ref="E7:E27">ABS(D7-C7)</f>
        <v>4.446</v>
      </c>
      <c r="F7" s="276">
        <v>1.379</v>
      </c>
      <c r="G7" s="463">
        <f aca="true" t="shared" si="1" ref="G7:G27">E7-F7</f>
        <v>3.0669999999999997</v>
      </c>
      <c r="H7" s="464">
        <v>12200</v>
      </c>
      <c r="I7" s="134"/>
    </row>
    <row r="8" spans="1:9" ht="12.75">
      <c r="A8" s="480" t="s">
        <v>562</v>
      </c>
      <c r="B8" s="156" t="s">
        <v>563</v>
      </c>
      <c r="C8" s="463">
        <v>0</v>
      </c>
      <c r="D8" s="463">
        <v>1.019</v>
      </c>
      <c r="E8" s="161">
        <f t="shared" si="0"/>
        <v>1.019</v>
      </c>
      <c r="F8" s="276">
        <v>0</v>
      </c>
      <c r="G8" s="463">
        <f t="shared" si="1"/>
        <v>1.019</v>
      </c>
      <c r="H8" s="464">
        <v>4500</v>
      </c>
      <c r="I8" s="134"/>
    </row>
    <row r="9" spans="1:9" ht="12.75">
      <c r="A9" s="480" t="s">
        <v>936</v>
      </c>
      <c r="B9" s="156" t="s">
        <v>564</v>
      </c>
      <c r="C9" s="463">
        <v>2.943</v>
      </c>
      <c r="D9" s="463">
        <v>7.008</v>
      </c>
      <c r="E9" s="161">
        <f t="shared" si="0"/>
        <v>4.0649999999999995</v>
      </c>
      <c r="F9" s="276">
        <v>0</v>
      </c>
      <c r="G9" s="463">
        <f t="shared" si="1"/>
        <v>4.0649999999999995</v>
      </c>
      <c r="H9" s="481">
        <v>20200</v>
      </c>
      <c r="I9" s="134"/>
    </row>
    <row r="10" spans="1:9" ht="12.75">
      <c r="A10" s="480" t="s">
        <v>158</v>
      </c>
      <c r="B10" s="156" t="s">
        <v>565</v>
      </c>
      <c r="C10" s="463">
        <v>1.427</v>
      </c>
      <c r="D10" s="463">
        <v>7.988</v>
      </c>
      <c r="E10" s="161">
        <f t="shared" si="0"/>
        <v>6.561</v>
      </c>
      <c r="F10" s="276">
        <v>1.608</v>
      </c>
      <c r="G10" s="463">
        <f t="shared" si="1"/>
        <v>4.952999999999999</v>
      </c>
      <c r="H10" s="464">
        <v>33800</v>
      </c>
      <c r="I10" s="134"/>
    </row>
    <row r="11" spans="1:9" ht="12.75">
      <c r="A11" s="480" t="s">
        <v>566</v>
      </c>
      <c r="B11" s="156" t="s">
        <v>567</v>
      </c>
      <c r="C11" s="463">
        <v>0</v>
      </c>
      <c r="D11" s="463">
        <v>2.713</v>
      </c>
      <c r="E11" s="161">
        <f t="shared" si="0"/>
        <v>2.713</v>
      </c>
      <c r="F11" s="276">
        <v>0.722</v>
      </c>
      <c r="G11" s="463">
        <f t="shared" si="1"/>
        <v>1.991</v>
      </c>
      <c r="H11" s="464">
        <v>15100</v>
      </c>
      <c r="I11" s="134"/>
    </row>
    <row r="12" spans="1:9" ht="12.75">
      <c r="A12" s="480" t="s">
        <v>568</v>
      </c>
      <c r="B12" s="156" t="s">
        <v>569</v>
      </c>
      <c r="C12" s="463">
        <v>0</v>
      </c>
      <c r="D12" s="463">
        <v>1.46</v>
      </c>
      <c r="E12" s="161">
        <f t="shared" si="0"/>
        <v>1.46</v>
      </c>
      <c r="F12" s="276">
        <v>0</v>
      </c>
      <c r="G12" s="463">
        <f t="shared" si="1"/>
        <v>1.46</v>
      </c>
      <c r="H12" s="464">
        <v>8800</v>
      </c>
      <c r="I12" s="134"/>
    </row>
    <row r="13" spans="1:9" ht="12.75">
      <c r="A13" s="480" t="s">
        <v>570</v>
      </c>
      <c r="B13" s="156" t="s">
        <v>571</v>
      </c>
      <c r="C13" s="463">
        <v>0</v>
      </c>
      <c r="D13" s="463">
        <v>3.991</v>
      </c>
      <c r="E13" s="161">
        <f t="shared" si="0"/>
        <v>3.991</v>
      </c>
      <c r="F13" s="276">
        <v>0.817</v>
      </c>
      <c r="G13" s="463">
        <f t="shared" si="1"/>
        <v>3.1740000000000004</v>
      </c>
      <c r="H13" s="464">
        <v>12200</v>
      </c>
      <c r="I13" s="134"/>
    </row>
    <row r="14" spans="1:9" ht="12.75">
      <c r="A14" s="480" t="s">
        <v>572</v>
      </c>
      <c r="B14" s="156" t="s">
        <v>573</v>
      </c>
      <c r="C14" s="463">
        <v>0</v>
      </c>
      <c r="D14" s="463">
        <v>4.704</v>
      </c>
      <c r="E14" s="161">
        <f t="shared" si="0"/>
        <v>4.704</v>
      </c>
      <c r="F14" s="276">
        <v>0.969</v>
      </c>
      <c r="G14" s="463">
        <f t="shared" si="1"/>
        <v>3.735</v>
      </c>
      <c r="H14" s="464">
        <v>18800</v>
      </c>
      <c r="I14" s="134"/>
    </row>
    <row r="15" spans="1:9" ht="12.75">
      <c r="A15" s="480" t="s">
        <v>574</v>
      </c>
      <c r="B15" s="156" t="s">
        <v>575</v>
      </c>
      <c r="C15" s="463">
        <v>0</v>
      </c>
      <c r="D15" s="463">
        <v>3.077</v>
      </c>
      <c r="E15" s="161">
        <f t="shared" si="0"/>
        <v>3.077</v>
      </c>
      <c r="F15" s="276">
        <v>1.381</v>
      </c>
      <c r="G15" s="463">
        <f t="shared" si="1"/>
        <v>1.696</v>
      </c>
      <c r="H15" s="464">
        <v>7800</v>
      </c>
      <c r="I15" s="134"/>
    </row>
    <row r="16" spans="1:9" ht="12.75">
      <c r="A16" s="480" t="s">
        <v>576</v>
      </c>
      <c r="B16" s="156" t="s">
        <v>577</v>
      </c>
      <c r="C16" s="463">
        <v>0</v>
      </c>
      <c r="D16" s="463">
        <v>3.556</v>
      </c>
      <c r="E16" s="161">
        <f t="shared" si="0"/>
        <v>3.556</v>
      </c>
      <c r="F16" s="276">
        <v>1.067</v>
      </c>
      <c r="G16" s="463">
        <f t="shared" si="1"/>
        <v>2.489</v>
      </c>
      <c r="H16" s="464">
        <v>16800</v>
      </c>
      <c r="I16" s="134"/>
    </row>
    <row r="17" spans="1:9" ht="12.75">
      <c r="A17" s="480" t="s">
        <v>580</v>
      </c>
      <c r="B17" s="156" t="s">
        <v>581</v>
      </c>
      <c r="C17" s="463">
        <v>0</v>
      </c>
      <c r="D17" s="463">
        <v>1.16</v>
      </c>
      <c r="E17" s="161">
        <f t="shared" si="0"/>
        <v>1.16</v>
      </c>
      <c r="F17" s="276">
        <v>0.054</v>
      </c>
      <c r="G17" s="463">
        <f t="shared" si="1"/>
        <v>1.1059999999999999</v>
      </c>
      <c r="H17" s="464">
        <v>4800</v>
      </c>
      <c r="I17" s="134"/>
    </row>
    <row r="18" spans="1:9" ht="12.75">
      <c r="A18" s="480" t="s">
        <v>583</v>
      </c>
      <c r="B18" s="156" t="s">
        <v>584</v>
      </c>
      <c r="C18" s="463">
        <v>0</v>
      </c>
      <c r="D18" s="463">
        <v>5.144</v>
      </c>
      <c r="E18" s="161">
        <f t="shared" si="0"/>
        <v>5.144</v>
      </c>
      <c r="F18" s="276">
        <v>1.081</v>
      </c>
      <c r="G18" s="463">
        <f t="shared" si="1"/>
        <v>4.063000000000001</v>
      </c>
      <c r="H18" s="464">
        <v>23500</v>
      </c>
      <c r="I18" s="134"/>
    </row>
    <row r="19" spans="1:9" ht="12.75">
      <c r="A19" s="480" t="s">
        <v>589</v>
      </c>
      <c r="B19" s="156" t="s">
        <v>590</v>
      </c>
      <c r="C19" s="463">
        <v>0</v>
      </c>
      <c r="D19" s="463">
        <v>2.697</v>
      </c>
      <c r="E19" s="161">
        <f t="shared" si="0"/>
        <v>2.697</v>
      </c>
      <c r="F19" s="276">
        <v>0.343</v>
      </c>
      <c r="G19" s="463">
        <f t="shared" si="1"/>
        <v>2.354</v>
      </c>
      <c r="H19" s="464">
        <v>16000</v>
      </c>
      <c r="I19" s="134"/>
    </row>
    <row r="20" spans="1:9" ht="12.75">
      <c r="A20" s="480" t="s">
        <v>591</v>
      </c>
      <c r="B20" s="156" t="s">
        <v>592</v>
      </c>
      <c r="C20" s="463">
        <v>0</v>
      </c>
      <c r="D20" s="463">
        <v>5.199</v>
      </c>
      <c r="E20" s="161">
        <f t="shared" si="0"/>
        <v>5.199</v>
      </c>
      <c r="F20" s="276">
        <v>1.674</v>
      </c>
      <c r="G20" s="463">
        <f t="shared" si="1"/>
        <v>3.525</v>
      </c>
      <c r="H20" s="464">
        <v>18400</v>
      </c>
      <c r="I20" s="134"/>
    </row>
    <row r="21" spans="1:9" ht="12.75">
      <c r="A21" s="480" t="s">
        <v>593</v>
      </c>
      <c r="B21" s="156" t="s">
        <v>594</v>
      </c>
      <c r="C21" s="463">
        <v>0</v>
      </c>
      <c r="D21" s="463">
        <v>8.202</v>
      </c>
      <c r="E21" s="161">
        <f t="shared" si="0"/>
        <v>8.202</v>
      </c>
      <c r="F21" s="276">
        <v>3.364</v>
      </c>
      <c r="G21" s="463">
        <f t="shared" si="1"/>
        <v>4.838</v>
      </c>
      <c r="H21" s="464">
        <v>20200</v>
      </c>
      <c r="I21" s="134"/>
    </row>
    <row r="22" spans="1:9" ht="12.75">
      <c r="A22" s="480" t="s">
        <v>595</v>
      </c>
      <c r="B22" s="156" t="s">
        <v>596</v>
      </c>
      <c r="C22" s="463">
        <v>0</v>
      </c>
      <c r="D22" s="463">
        <v>1.872</v>
      </c>
      <c r="E22" s="161">
        <f t="shared" si="0"/>
        <v>1.872</v>
      </c>
      <c r="F22" s="276">
        <v>1.471</v>
      </c>
      <c r="G22" s="463">
        <f t="shared" si="1"/>
        <v>0.401</v>
      </c>
      <c r="H22" s="464">
        <v>7400</v>
      </c>
      <c r="I22" s="134"/>
    </row>
    <row r="23" spans="1:9" ht="12.75">
      <c r="A23" s="480" t="s">
        <v>598</v>
      </c>
      <c r="B23" s="156" t="s">
        <v>599</v>
      </c>
      <c r="C23" s="463">
        <v>0</v>
      </c>
      <c r="D23" s="463">
        <v>9.491</v>
      </c>
      <c r="E23" s="161">
        <f t="shared" si="0"/>
        <v>9.491</v>
      </c>
      <c r="F23" s="276">
        <v>1.515</v>
      </c>
      <c r="G23" s="463">
        <f t="shared" si="1"/>
        <v>7.976</v>
      </c>
      <c r="H23" s="464">
        <v>55000</v>
      </c>
      <c r="I23" s="134"/>
    </row>
    <row r="24" spans="1:9" ht="12.75">
      <c r="A24" s="480" t="s">
        <v>600</v>
      </c>
      <c r="B24" s="156" t="s">
        <v>601</v>
      </c>
      <c r="C24" s="463">
        <v>0</v>
      </c>
      <c r="D24" s="463">
        <v>4.006</v>
      </c>
      <c r="E24" s="161">
        <f t="shared" si="0"/>
        <v>4.006</v>
      </c>
      <c r="F24" s="276">
        <v>1.11</v>
      </c>
      <c r="G24" s="463">
        <f t="shared" si="1"/>
        <v>2.896</v>
      </c>
      <c r="H24" s="464">
        <v>14800</v>
      </c>
      <c r="I24" s="134"/>
    </row>
    <row r="25" spans="1:9" ht="12.75">
      <c r="A25" s="480" t="s">
        <v>458</v>
      </c>
      <c r="B25" s="156" t="s">
        <v>602</v>
      </c>
      <c r="C25" s="463">
        <v>0</v>
      </c>
      <c r="D25" s="463">
        <v>14.365</v>
      </c>
      <c r="E25" s="161">
        <f t="shared" si="0"/>
        <v>14.365</v>
      </c>
      <c r="F25" s="276">
        <v>12.729</v>
      </c>
      <c r="G25" s="463">
        <f t="shared" si="1"/>
        <v>1.636000000000001</v>
      </c>
      <c r="H25" s="464">
        <v>8000</v>
      </c>
      <c r="I25" s="134"/>
    </row>
    <row r="26" spans="1:9" ht="12.75">
      <c r="A26" s="480" t="s">
        <v>603</v>
      </c>
      <c r="B26" s="156" t="s">
        <v>604</v>
      </c>
      <c r="C26" s="463">
        <v>0</v>
      </c>
      <c r="D26" s="463">
        <v>5.053</v>
      </c>
      <c r="E26" s="161">
        <f t="shared" si="0"/>
        <v>5.053</v>
      </c>
      <c r="F26" s="276">
        <v>0.842</v>
      </c>
      <c r="G26" s="463">
        <f t="shared" si="1"/>
        <v>4.211</v>
      </c>
      <c r="H26" s="464">
        <v>17300</v>
      </c>
      <c r="I26" s="134"/>
    </row>
    <row r="27" spans="1:9" ht="12.75">
      <c r="A27" s="480" t="s">
        <v>605</v>
      </c>
      <c r="B27" s="156" t="s">
        <v>606</v>
      </c>
      <c r="C27" s="463">
        <v>0</v>
      </c>
      <c r="D27" s="463">
        <v>3.073</v>
      </c>
      <c r="E27" s="161">
        <f t="shared" si="0"/>
        <v>3.073</v>
      </c>
      <c r="F27" s="276">
        <v>0.315</v>
      </c>
      <c r="G27" s="463">
        <f t="shared" si="1"/>
        <v>2.758</v>
      </c>
      <c r="H27" s="464">
        <v>11300</v>
      </c>
      <c r="I27" s="134"/>
    </row>
    <row r="28" spans="1:9" ht="12.75">
      <c r="A28" s="631" t="s">
        <v>828</v>
      </c>
      <c r="B28" s="631"/>
      <c r="C28" s="631"/>
      <c r="D28" s="631"/>
      <c r="E28" s="152">
        <f>SUM(E7:E27)</f>
        <v>95.85399999999998</v>
      </c>
      <c r="F28" s="337">
        <f>SUM(F7:F27)</f>
        <v>32.440999999999995</v>
      </c>
      <c r="G28" s="174">
        <f>SUM(G7:G27)</f>
        <v>63.41300000000001</v>
      </c>
      <c r="H28" s="288">
        <f>SUM(H7:H27)</f>
        <v>346900</v>
      </c>
      <c r="I28" s="155"/>
    </row>
    <row r="29" spans="1:8" ht="12.75" customHeight="1">
      <c r="A29" s="102"/>
      <c r="B29" s="102"/>
      <c r="C29" s="99"/>
      <c r="D29" s="99"/>
      <c r="E29" s="99"/>
      <c r="F29" s="99"/>
      <c r="G29" s="99"/>
      <c r="H29"/>
    </row>
    <row r="30" spans="1:8" ht="12.75" customHeight="1">
      <c r="A30" s="178" t="s">
        <v>829</v>
      </c>
      <c r="B30" s="102"/>
      <c r="C30" s="99"/>
      <c r="D30" s="99"/>
      <c r="E30" s="341">
        <f>SUM(E28+E6)</f>
        <v>110.76299999999999</v>
      </c>
      <c r="F30" s="341">
        <f>SUM(F28+F6)</f>
        <v>41.654999999999994</v>
      </c>
      <c r="G30" s="341">
        <f>SUM(G28+G6)</f>
        <v>69.108</v>
      </c>
      <c r="H30" s="182">
        <f>SUM(H6:H27)</f>
        <v>376900</v>
      </c>
    </row>
    <row r="31" spans="3:8" ht="12.75" customHeight="1">
      <c r="C31"/>
      <c r="D31"/>
      <c r="E31"/>
      <c r="F31"/>
      <c r="G31"/>
      <c r="H31"/>
    </row>
    <row r="32" spans="1:8" ht="12.75" customHeight="1">
      <c r="A32" s="183" t="s">
        <v>830</v>
      </c>
      <c r="B32" s="184"/>
      <c r="C32" s="99"/>
      <c r="D32" s="99"/>
      <c r="E32" s="99"/>
      <c r="F32" s="99"/>
      <c r="G32" s="99"/>
      <c r="H32" s="325"/>
    </row>
    <row r="33" spans="1:8" ht="12.75" customHeight="1">
      <c r="A33" s="178"/>
      <c r="B33" s="179"/>
      <c r="C33"/>
      <c r="D33"/>
      <c r="E33"/>
      <c r="F33"/>
      <c r="G33"/>
      <c r="H33" s="484"/>
    </row>
    <row r="34" spans="1:8" ht="12.75" customHeight="1">
      <c r="A34" s="186" t="s">
        <v>663</v>
      </c>
      <c r="B34" s="179"/>
      <c r="C34"/>
      <c r="D34"/>
      <c r="E34"/>
      <c r="F34"/>
      <c r="G34"/>
      <c r="H34" s="111"/>
    </row>
    <row r="35" spans="1:7" ht="12.75" customHeight="1">
      <c r="A35" s="102"/>
      <c r="B35" s="102"/>
      <c r="C35" s="99"/>
      <c r="D35" s="99"/>
      <c r="E35" s="99"/>
      <c r="F35" s="99"/>
      <c r="G35" s="99"/>
    </row>
    <row r="36" spans="1:7" ht="12.75" customHeight="1">
      <c r="A36" s="102"/>
      <c r="B36" s="102"/>
      <c r="C36" s="99"/>
      <c r="D36" s="99"/>
      <c r="E36" s="99"/>
      <c r="F36" s="99"/>
      <c r="G36" s="99"/>
    </row>
    <row r="37" spans="1:7" ht="12.75" customHeight="1">
      <c r="A37" s="102"/>
      <c r="B37" s="102"/>
      <c r="C37" s="99"/>
      <c r="D37" s="99"/>
      <c r="E37" s="99"/>
      <c r="F37" s="99"/>
      <c r="G37" s="99"/>
    </row>
    <row r="38" ht="12.75" customHeight="1">
      <c r="G38" s="320" t="s">
        <v>1394</v>
      </c>
    </row>
    <row r="39" ht="15.75">
      <c r="G39" s="320"/>
    </row>
  </sheetData>
  <sheetProtection/>
  <mergeCells count="8">
    <mergeCell ref="H3:H4"/>
    <mergeCell ref="I3:I4"/>
    <mergeCell ref="A6:D6"/>
    <mergeCell ref="A28:D28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111" customWidth="1"/>
    <col min="9" max="9" width="20.8515625" style="0" customWidth="1"/>
  </cols>
  <sheetData>
    <row r="2" ht="18">
      <c r="A2" s="112" t="s">
        <v>622</v>
      </c>
    </row>
    <row r="3" spans="1:10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  <c r="J3" s="115"/>
    </row>
    <row r="4" spans="1:10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  <c r="J4" s="115"/>
    </row>
    <row r="5" spans="1:10" ht="12.75">
      <c r="A5" s="120" t="s">
        <v>675</v>
      </c>
      <c r="B5" s="121" t="s">
        <v>676</v>
      </c>
      <c r="C5" s="122">
        <v>61.564</v>
      </c>
      <c r="D5" s="123">
        <v>67.313</v>
      </c>
      <c r="E5" s="122">
        <f>ABS(D5-C5)</f>
        <v>5.749000000000002</v>
      </c>
      <c r="F5" s="124">
        <v>1.509</v>
      </c>
      <c r="G5" s="125">
        <f>E5-F5</f>
        <v>4.240000000000002</v>
      </c>
      <c r="H5" s="126">
        <v>45900</v>
      </c>
      <c r="I5" s="127"/>
      <c r="J5" s="102"/>
    </row>
    <row r="6" spans="1:10" ht="12.75">
      <c r="A6" s="120" t="s">
        <v>677</v>
      </c>
      <c r="B6" s="121" t="s">
        <v>678</v>
      </c>
      <c r="C6" s="128"/>
      <c r="D6" s="129"/>
      <c r="E6" s="130"/>
      <c r="F6" s="131"/>
      <c r="G6" s="132"/>
      <c r="H6" s="133">
        <v>5700</v>
      </c>
      <c r="I6" s="120"/>
      <c r="J6" s="102"/>
    </row>
    <row r="7" spans="1:10" ht="12.75">
      <c r="A7" s="134" t="s">
        <v>679</v>
      </c>
      <c r="B7" s="135" t="s">
        <v>680</v>
      </c>
      <c r="C7" s="136">
        <v>23.728</v>
      </c>
      <c r="D7" s="137">
        <v>38.112</v>
      </c>
      <c r="E7" s="138">
        <f>ABS(D7-C7)</f>
        <v>14.384</v>
      </c>
      <c r="F7" s="139">
        <v>3.89</v>
      </c>
      <c r="G7" s="140">
        <f>E7-F7</f>
        <v>10.494</v>
      </c>
      <c r="H7" s="141">
        <v>78408</v>
      </c>
      <c r="I7" s="134"/>
      <c r="J7" s="102"/>
    </row>
    <row r="8" spans="1:10" ht="12.75">
      <c r="A8" s="134" t="s">
        <v>681</v>
      </c>
      <c r="B8" s="135" t="s">
        <v>682</v>
      </c>
      <c r="C8" s="136">
        <v>16.479</v>
      </c>
      <c r="D8" s="137">
        <v>28.295</v>
      </c>
      <c r="E8" s="138">
        <f>ABS(D8-C8)</f>
        <v>11.816000000000003</v>
      </c>
      <c r="F8" s="139">
        <v>4.763</v>
      </c>
      <c r="G8" s="140">
        <f>E8-F8</f>
        <v>7.053000000000003</v>
      </c>
      <c r="H8" s="142">
        <v>71990</v>
      </c>
      <c r="I8" s="134"/>
      <c r="J8" s="102"/>
    </row>
    <row r="9" spans="1:10" ht="12.75">
      <c r="A9" s="143" t="s">
        <v>683</v>
      </c>
      <c r="B9" s="144" t="s">
        <v>684</v>
      </c>
      <c r="C9" s="145">
        <v>0</v>
      </c>
      <c r="D9" s="146">
        <v>9.013</v>
      </c>
      <c r="E9" s="147">
        <f>ABS(D9-C9)</f>
        <v>9.013</v>
      </c>
      <c r="F9" s="148">
        <v>4.234</v>
      </c>
      <c r="G9" s="149">
        <f>E9-F9</f>
        <v>4.779</v>
      </c>
      <c r="H9" s="150">
        <v>52930</v>
      </c>
      <c r="I9" s="151"/>
      <c r="J9" s="102"/>
    </row>
    <row r="10" spans="1:10" ht="12.75">
      <c r="A10" s="607" t="s">
        <v>685</v>
      </c>
      <c r="B10" s="607"/>
      <c r="C10" s="607"/>
      <c r="D10" s="607"/>
      <c r="E10" s="152">
        <f>SUM(E5:E9)</f>
        <v>40.962</v>
      </c>
      <c r="F10" s="153">
        <f>SUM(F5:F9)</f>
        <v>14.395999999999999</v>
      </c>
      <c r="G10" s="152">
        <f>SUM(G5:G9)</f>
        <v>26.566000000000006</v>
      </c>
      <c r="H10" s="154">
        <f>SUM(H5:H9)</f>
        <v>254928</v>
      </c>
      <c r="I10" s="155"/>
      <c r="J10" s="102"/>
    </row>
    <row r="11" spans="1:10" ht="12.75">
      <c r="A11" s="156" t="s">
        <v>686</v>
      </c>
      <c r="B11" s="157" t="s">
        <v>687</v>
      </c>
      <c r="C11" s="158">
        <v>8.696</v>
      </c>
      <c r="D11" s="159">
        <v>4.598</v>
      </c>
      <c r="E11" s="158">
        <f aca="true" t="shared" si="0" ref="E11:E50">ABS(D11-C11)</f>
        <v>4.098</v>
      </c>
      <c r="F11" s="159">
        <v>0.311</v>
      </c>
      <c r="G11" s="160">
        <f aca="true" t="shared" si="1" ref="G11:G42">E11-F11</f>
        <v>3.787</v>
      </c>
      <c r="H11" s="141">
        <v>40400</v>
      </c>
      <c r="I11" s="120"/>
      <c r="J11" s="102"/>
    </row>
    <row r="12" spans="1:10" ht="12.75">
      <c r="A12" s="156" t="s">
        <v>688</v>
      </c>
      <c r="B12" s="157" t="s">
        <v>689</v>
      </c>
      <c r="C12" s="161">
        <v>1.534</v>
      </c>
      <c r="D12" s="162">
        <v>2.06</v>
      </c>
      <c r="E12" s="161">
        <f t="shared" si="0"/>
        <v>0.526</v>
      </c>
      <c r="F12" s="162">
        <v>0</v>
      </c>
      <c r="G12" s="160">
        <f t="shared" si="1"/>
        <v>0.526</v>
      </c>
      <c r="H12" s="141">
        <v>4700</v>
      </c>
      <c r="I12" s="134"/>
      <c r="J12" s="102"/>
    </row>
    <row r="13" spans="1:10" ht="12.75">
      <c r="A13" s="156" t="s">
        <v>690</v>
      </c>
      <c r="B13" s="157" t="s">
        <v>691</v>
      </c>
      <c r="C13" s="161">
        <v>1.163</v>
      </c>
      <c r="D13" s="162">
        <v>2.346</v>
      </c>
      <c r="E13" s="161">
        <f t="shared" si="0"/>
        <v>1.183</v>
      </c>
      <c r="F13" s="162">
        <v>0.244</v>
      </c>
      <c r="G13" s="160">
        <f t="shared" si="1"/>
        <v>0.9390000000000001</v>
      </c>
      <c r="H13" s="141">
        <v>9900</v>
      </c>
      <c r="I13" s="134"/>
      <c r="J13" s="102"/>
    </row>
    <row r="14" spans="1:10" ht="12.75">
      <c r="A14" s="156" t="s">
        <v>692</v>
      </c>
      <c r="B14" s="157" t="s">
        <v>693</v>
      </c>
      <c r="C14" s="161">
        <v>5.887</v>
      </c>
      <c r="D14" s="162">
        <v>1.391</v>
      </c>
      <c r="E14" s="161">
        <f t="shared" si="0"/>
        <v>4.4959999999999996</v>
      </c>
      <c r="F14" s="162">
        <v>2.175</v>
      </c>
      <c r="G14" s="160">
        <f t="shared" si="1"/>
        <v>2.3209999999999997</v>
      </c>
      <c r="H14" s="141">
        <v>26960</v>
      </c>
      <c r="I14" s="134"/>
      <c r="J14" s="102"/>
    </row>
    <row r="15" spans="1:10" ht="12.75">
      <c r="A15" s="156" t="s">
        <v>694</v>
      </c>
      <c r="B15" s="157" t="s">
        <v>695</v>
      </c>
      <c r="C15" s="161">
        <v>1.021</v>
      </c>
      <c r="D15" s="162">
        <v>1.772</v>
      </c>
      <c r="E15" s="161">
        <f t="shared" si="0"/>
        <v>0.7510000000000001</v>
      </c>
      <c r="F15" s="162">
        <v>0.655</v>
      </c>
      <c r="G15" s="160">
        <f t="shared" si="1"/>
        <v>0.09600000000000009</v>
      </c>
      <c r="H15" s="141">
        <v>6000</v>
      </c>
      <c r="I15" s="134"/>
      <c r="J15" s="102"/>
    </row>
    <row r="16" spans="1:10" ht="12.75">
      <c r="A16" s="156" t="s">
        <v>696</v>
      </c>
      <c r="B16" s="157" t="s">
        <v>697</v>
      </c>
      <c r="C16" s="161">
        <v>0</v>
      </c>
      <c r="D16" s="162">
        <v>2.557</v>
      </c>
      <c r="E16" s="161">
        <f t="shared" si="0"/>
        <v>2.557</v>
      </c>
      <c r="F16" s="162">
        <v>0.815</v>
      </c>
      <c r="G16" s="160">
        <f t="shared" si="1"/>
        <v>1.742</v>
      </c>
      <c r="H16" s="141">
        <v>14200</v>
      </c>
      <c r="I16" s="134"/>
      <c r="J16" s="102"/>
    </row>
    <row r="17" spans="1:10" ht="12.75">
      <c r="A17" s="156" t="s">
        <v>698</v>
      </c>
      <c r="B17" s="157" t="s">
        <v>699</v>
      </c>
      <c r="C17" s="161">
        <v>0</v>
      </c>
      <c r="D17" s="162">
        <v>3.881</v>
      </c>
      <c r="E17" s="161">
        <f t="shared" si="0"/>
        <v>3.881</v>
      </c>
      <c r="F17" s="162">
        <v>0.539</v>
      </c>
      <c r="G17" s="160">
        <f t="shared" si="1"/>
        <v>3.3419999999999996</v>
      </c>
      <c r="H17" s="141">
        <v>35000</v>
      </c>
      <c r="I17" s="134"/>
      <c r="J17" s="102"/>
    </row>
    <row r="18" spans="1:10" ht="12.75">
      <c r="A18" s="156" t="s">
        <v>700</v>
      </c>
      <c r="B18" s="157" t="s">
        <v>701</v>
      </c>
      <c r="C18" s="161">
        <v>0</v>
      </c>
      <c r="D18" s="162">
        <v>0.839</v>
      </c>
      <c r="E18" s="161">
        <f t="shared" si="0"/>
        <v>0.839</v>
      </c>
      <c r="F18" s="162">
        <v>0</v>
      </c>
      <c r="G18" s="160">
        <f t="shared" si="1"/>
        <v>0.839</v>
      </c>
      <c r="H18" s="141">
        <v>6400</v>
      </c>
      <c r="I18" s="134"/>
      <c r="J18" s="102"/>
    </row>
    <row r="19" spans="1:10" ht="12.75">
      <c r="A19" s="156" t="s">
        <v>702</v>
      </c>
      <c r="B19" s="157" t="s">
        <v>703</v>
      </c>
      <c r="C19" s="161">
        <v>0</v>
      </c>
      <c r="D19" s="162">
        <v>1.918</v>
      </c>
      <c r="E19" s="161">
        <f t="shared" si="0"/>
        <v>1.918</v>
      </c>
      <c r="F19" s="162">
        <v>0.389</v>
      </c>
      <c r="G19" s="160">
        <f t="shared" si="1"/>
        <v>1.529</v>
      </c>
      <c r="H19" s="141">
        <v>16000</v>
      </c>
      <c r="I19" s="134"/>
      <c r="J19" s="102"/>
    </row>
    <row r="20" spans="1:10" ht="12.75">
      <c r="A20" s="156" t="s">
        <v>704</v>
      </c>
      <c r="B20" s="157" t="s">
        <v>705</v>
      </c>
      <c r="C20" s="161">
        <v>0</v>
      </c>
      <c r="D20" s="162">
        <v>0.801</v>
      </c>
      <c r="E20" s="161">
        <f t="shared" si="0"/>
        <v>0.801</v>
      </c>
      <c r="F20" s="162">
        <v>0.569</v>
      </c>
      <c r="G20" s="160">
        <f t="shared" si="1"/>
        <v>0.2320000000000001</v>
      </c>
      <c r="H20" s="141">
        <v>2500</v>
      </c>
      <c r="I20" s="134"/>
      <c r="J20" s="102"/>
    </row>
    <row r="21" spans="1:10" ht="12.75">
      <c r="A21" s="156" t="s">
        <v>706</v>
      </c>
      <c r="B21" s="157" t="s">
        <v>707</v>
      </c>
      <c r="C21" s="161">
        <v>0</v>
      </c>
      <c r="D21" s="162">
        <v>2.001</v>
      </c>
      <c r="E21" s="161">
        <f t="shared" si="0"/>
        <v>2.001</v>
      </c>
      <c r="F21" s="162">
        <v>0.678</v>
      </c>
      <c r="G21" s="160">
        <f t="shared" si="1"/>
        <v>1.323</v>
      </c>
      <c r="H21" s="141">
        <v>11800</v>
      </c>
      <c r="I21" s="134"/>
      <c r="J21" s="102"/>
    </row>
    <row r="22" spans="1:10" ht="12.75">
      <c r="A22" s="156" t="s">
        <v>708</v>
      </c>
      <c r="B22" s="157" t="s">
        <v>709</v>
      </c>
      <c r="C22" s="161">
        <v>4.366</v>
      </c>
      <c r="D22" s="162">
        <v>7.699</v>
      </c>
      <c r="E22" s="161">
        <f t="shared" si="0"/>
        <v>3.333</v>
      </c>
      <c r="F22" s="162">
        <v>0.825</v>
      </c>
      <c r="G22" s="160">
        <f t="shared" si="1"/>
        <v>2.508</v>
      </c>
      <c r="H22" s="142">
        <v>23560</v>
      </c>
      <c r="I22" s="134"/>
      <c r="J22" s="102"/>
    </row>
    <row r="23" spans="1:10" ht="12.75">
      <c r="A23" s="156" t="s">
        <v>710</v>
      </c>
      <c r="B23" s="157" t="s">
        <v>711</v>
      </c>
      <c r="C23" s="161">
        <v>0</v>
      </c>
      <c r="D23" s="162">
        <v>1.543</v>
      </c>
      <c r="E23" s="161">
        <f t="shared" si="0"/>
        <v>1.543</v>
      </c>
      <c r="F23" s="162">
        <v>0.209</v>
      </c>
      <c r="G23" s="160">
        <f t="shared" si="1"/>
        <v>1.3339999999999999</v>
      </c>
      <c r="H23" s="141">
        <v>9880</v>
      </c>
      <c r="I23" s="134"/>
      <c r="J23" s="102"/>
    </row>
    <row r="24" spans="1:10" ht="12.75">
      <c r="A24" s="156" t="s">
        <v>712</v>
      </c>
      <c r="B24" s="157" t="s">
        <v>713</v>
      </c>
      <c r="C24" s="161">
        <v>0</v>
      </c>
      <c r="D24" s="162">
        <v>2.408</v>
      </c>
      <c r="E24" s="161">
        <f t="shared" si="0"/>
        <v>2.408</v>
      </c>
      <c r="F24" s="162">
        <v>0.745</v>
      </c>
      <c r="G24" s="160">
        <f t="shared" si="1"/>
        <v>1.6629999999999998</v>
      </c>
      <c r="H24" s="142">
        <v>12920</v>
      </c>
      <c r="I24" s="134"/>
      <c r="J24" s="102"/>
    </row>
    <row r="25" spans="1:10" ht="12.75">
      <c r="A25" s="156" t="s">
        <v>714</v>
      </c>
      <c r="B25" s="157" t="s">
        <v>715</v>
      </c>
      <c r="C25" s="161">
        <v>0</v>
      </c>
      <c r="D25" s="162">
        <v>0.482</v>
      </c>
      <c r="E25" s="161">
        <f t="shared" si="0"/>
        <v>0.482</v>
      </c>
      <c r="F25" s="162">
        <v>0.482</v>
      </c>
      <c r="G25" s="160">
        <f t="shared" si="1"/>
        <v>0</v>
      </c>
      <c r="H25" s="142">
        <v>0</v>
      </c>
      <c r="I25" s="134"/>
      <c r="J25" s="102"/>
    </row>
    <row r="26" spans="1:10" ht="12.75">
      <c r="A26" s="156" t="s">
        <v>716</v>
      </c>
      <c r="B26" s="157" t="s">
        <v>717</v>
      </c>
      <c r="C26" s="161">
        <v>0</v>
      </c>
      <c r="D26" s="162">
        <v>4.16</v>
      </c>
      <c r="E26" s="161">
        <f t="shared" si="0"/>
        <v>4.16</v>
      </c>
      <c r="F26" s="162">
        <v>0.858</v>
      </c>
      <c r="G26" s="160">
        <f t="shared" si="1"/>
        <v>3.302</v>
      </c>
      <c r="H26" s="142">
        <v>21480</v>
      </c>
      <c r="I26" s="134"/>
      <c r="J26" s="102"/>
    </row>
    <row r="27" spans="1:10" ht="12.75">
      <c r="A27" s="156" t="s">
        <v>718</v>
      </c>
      <c r="B27" s="157" t="s">
        <v>719</v>
      </c>
      <c r="C27" s="161">
        <v>0</v>
      </c>
      <c r="D27" s="162">
        <v>4.058</v>
      </c>
      <c r="E27" s="161">
        <f t="shared" si="0"/>
        <v>4.058</v>
      </c>
      <c r="F27" s="162">
        <v>0.624</v>
      </c>
      <c r="G27" s="160">
        <f t="shared" si="1"/>
        <v>3.4339999999999997</v>
      </c>
      <c r="H27" s="142">
        <v>14800</v>
      </c>
      <c r="I27" s="134"/>
      <c r="J27" s="102"/>
    </row>
    <row r="28" spans="1:10" ht="12.75">
      <c r="A28" s="156" t="s">
        <v>720</v>
      </c>
      <c r="B28" s="157" t="s">
        <v>721</v>
      </c>
      <c r="C28" s="161">
        <v>0</v>
      </c>
      <c r="D28" s="162">
        <v>1.17</v>
      </c>
      <c r="E28" s="161">
        <f t="shared" si="0"/>
        <v>1.17</v>
      </c>
      <c r="F28" s="162">
        <v>0.452</v>
      </c>
      <c r="G28" s="160">
        <f t="shared" si="1"/>
        <v>0.718</v>
      </c>
      <c r="H28" s="142">
        <v>5184</v>
      </c>
      <c r="I28" s="134"/>
      <c r="J28" s="102"/>
    </row>
    <row r="29" spans="1:10" ht="12.75">
      <c r="A29" s="156" t="s">
        <v>722</v>
      </c>
      <c r="B29" s="157" t="s">
        <v>723</v>
      </c>
      <c r="C29" s="161">
        <v>0</v>
      </c>
      <c r="D29" s="163">
        <v>5.431</v>
      </c>
      <c r="E29" s="161">
        <f t="shared" si="0"/>
        <v>5.431</v>
      </c>
      <c r="F29" s="163">
        <v>1.301</v>
      </c>
      <c r="G29" s="160">
        <f t="shared" si="1"/>
        <v>4.13</v>
      </c>
      <c r="H29" s="142">
        <v>25500</v>
      </c>
      <c r="I29" s="134"/>
      <c r="J29" s="102"/>
    </row>
    <row r="30" spans="1:10" ht="12.75">
      <c r="A30" s="156" t="s">
        <v>724</v>
      </c>
      <c r="B30" s="157" t="s">
        <v>725</v>
      </c>
      <c r="C30" s="161">
        <v>0</v>
      </c>
      <c r="D30" s="162">
        <v>4.901</v>
      </c>
      <c r="E30" s="161">
        <f t="shared" si="0"/>
        <v>4.901</v>
      </c>
      <c r="F30" s="162">
        <v>1.246</v>
      </c>
      <c r="G30" s="160">
        <f t="shared" si="1"/>
        <v>3.655</v>
      </c>
      <c r="H30" s="142">
        <v>25400</v>
      </c>
      <c r="I30" s="134"/>
      <c r="J30" s="102"/>
    </row>
    <row r="31" spans="1:10" ht="12.75">
      <c r="A31" s="156" t="s">
        <v>726</v>
      </c>
      <c r="B31" s="157" t="s">
        <v>727</v>
      </c>
      <c r="C31" s="161">
        <v>0</v>
      </c>
      <c r="D31" s="162">
        <v>2.057</v>
      </c>
      <c r="E31" s="161">
        <f t="shared" si="0"/>
        <v>2.057</v>
      </c>
      <c r="F31" s="162">
        <v>1.355</v>
      </c>
      <c r="G31" s="160">
        <f t="shared" si="1"/>
        <v>0.702</v>
      </c>
      <c r="H31" s="142">
        <v>3600</v>
      </c>
      <c r="I31" s="134"/>
      <c r="J31" s="102"/>
    </row>
    <row r="32" spans="1:10" ht="12.75">
      <c r="A32" s="156" t="s">
        <v>728</v>
      </c>
      <c r="B32" s="157" t="s">
        <v>729</v>
      </c>
      <c r="C32" s="161">
        <v>0</v>
      </c>
      <c r="D32" s="162">
        <v>1.193</v>
      </c>
      <c r="E32" s="161">
        <f t="shared" si="0"/>
        <v>1.193</v>
      </c>
      <c r="F32" s="162">
        <v>0.24</v>
      </c>
      <c r="G32" s="160">
        <f t="shared" si="1"/>
        <v>0.9530000000000001</v>
      </c>
      <c r="H32" s="142">
        <v>8400</v>
      </c>
      <c r="I32" s="134"/>
      <c r="J32" s="102"/>
    </row>
    <row r="33" spans="1:10" ht="12.75">
      <c r="A33" s="156" t="s">
        <v>730</v>
      </c>
      <c r="B33" s="157" t="s">
        <v>731</v>
      </c>
      <c r="C33" s="161">
        <v>0</v>
      </c>
      <c r="D33" s="162">
        <v>4.345</v>
      </c>
      <c r="E33" s="161">
        <f t="shared" si="0"/>
        <v>4.345</v>
      </c>
      <c r="F33" s="162">
        <v>1.011</v>
      </c>
      <c r="G33" s="160">
        <f t="shared" si="1"/>
        <v>3.3339999999999996</v>
      </c>
      <c r="H33" s="141">
        <v>28000</v>
      </c>
      <c r="I33" s="134"/>
      <c r="J33" s="102"/>
    </row>
    <row r="34" spans="1:10" ht="12.75">
      <c r="A34" s="156" t="s">
        <v>732</v>
      </c>
      <c r="B34" s="157" t="s">
        <v>733</v>
      </c>
      <c r="C34" s="161">
        <v>3.286</v>
      </c>
      <c r="D34" s="162">
        <v>0</v>
      </c>
      <c r="E34" s="161">
        <f t="shared" si="0"/>
        <v>3.286</v>
      </c>
      <c r="F34" s="162">
        <v>2.109</v>
      </c>
      <c r="G34" s="160">
        <f t="shared" si="1"/>
        <v>1.177</v>
      </c>
      <c r="H34" s="141">
        <v>23100</v>
      </c>
      <c r="I34" s="134"/>
      <c r="J34" s="102"/>
    </row>
    <row r="35" spans="1:10" ht="12.75">
      <c r="A35" s="156" t="s">
        <v>734</v>
      </c>
      <c r="B35" s="157" t="s">
        <v>735</v>
      </c>
      <c r="C35" s="161">
        <v>0</v>
      </c>
      <c r="D35" s="162">
        <v>6.526</v>
      </c>
      <c r="E35" s="161">
        <f t="shared" si="0"/>
        <v>6.526</v>
      </c>
      <c r="F35" s="162">
        <v>2.922</v>
      </c>
      <c r="G35" s="160">
        <f t="shared" si="1"/>
        <v>3.6039999999999996</v>
      </c>
      <c r="H35" s="141">
        <v>33000</v>
      </c>
      <c r="I35" s="134"/>
      <c r="J35" s="102"/>
    </row>
    <row r="36" spans="1:10" ht="12.75">
      <c r="A36" s="156" t="s">
        <v>736</v>
      </c>
      <c r="B36" s="157" t="s">
        <v>737</v>
      </c>
      <c r="C36" s="161">
        <v>0</v>
      </c>
      <c r="D36" s="162">
        <v>2.991</v>
      </c>
      <c r="E36" s="161">
        <f t="shared" si="0"/>
        <v>2.991</v>
      </c>
      <c r="F36" s="162">
        <v>0.767</v>
      </c>
      <c r="G36" s="160">
        <f t="shared" si="1"/>
        <v>2.224</v>
      </c>
      <c r="H36" s="141">
        <v>17600</v>
      </c>
      <c r="I36" s="134"/>
      <c r="J36" s="102"/>
    </row>
    <row r="37" spans="1:10" ht="12.75">
      <c r="A37" s="156" t="s">
        <v>738</v>
      </c>
      <c r="B37" s="157" t="s">
        <v>739</v>
      </c>
      <c r="C37" s="161">
        <v>0</v>
      </c>
      <c r="D37" s="162">
        <v>1.805</v>
      </c>
      <c r="E37" s="161">
        <f t="shared" si="0"/>
        <v>1.805</v>
      </c>
      <c r="F37" s="162">
        <v>0.682</v>
      </c>
      <c r="G37" s="160">
        <f t="shared" si="1"/>
        <v>1.1229999999999998</v>
      </c>
      <c r="H37" s="141">
        <v>8000</v>
      </c>
      <c r="I37" s="134"/>
      <c r="J37" s="102"/>
    </row>
    <row r="38" spans="1:10" ht="12.75">
      <c r="A38" s="156" t="s">
        <v>740</v>
      </c>
      <c r="B38" s="157" t="s">
        <v>741</v>
      </c>
      <c r="C38" s="161">
        <v>0</v>
      </c>
      <c r="D38" s="162">
        <v>1.768</v>
      </c>
      <c r="E38" s="161">
        <f t="shared" si="0"/>
        <v>1.768</v>
      </c>
      <c r="F38" s="162">
        <v>0.226</v>
      </c>
      <c r="G38" s="160">
        <f t="shared" si="1"/>
        <v>1.542</v>
      </c>
      <c r="H38" s="142">
        <v>10880</v>
      </c>
      <c r="I38" s="134"/>
      <c r="J38" s="102"/>
    </row>
    <row r="39" spans="1:10" ht="12.75">
      <c r="A39" s="156" t="s">
        <v>742</v>
      </c>
      <c r="B39" s="157" t="s">
        <v>743</v>
      </c>
      <c r="C39" s="161">
        <v>0</v>
      </c>
      <c r="D39" s="162">
        <v>0.965</v>
      </c>
      <c r="E39" s="161">
        <f t="shared" si="0"/>
        <v>0.965</v>
      </c>
      <c r="F39" s="162">
        <v>0.965</v>
      </c>
      <c r="G39" s="160">
        <f t="shared" si="1"/>
        <v>0</v>
      </c>
      <c r="H39" s="142">
        <v>0</v>
      </c>
      <c r="I39" s="134"/>
      <c r="J39" s="102"/>
    </row>
    <row r="40" spans="1:10" ht="12.75">
      <c r="A40" s="156" t="s">
        <v>744</v>
      </c>
      <c r="B40" s="157" t="s">
        <v>745</v>
      </c>
      <c r="C40" s="161">
        <v>5.621</v>
      </c>
      <c r="D40" s="163">
        <v>8.603</v>
      </c>
      <c r="E40" s="161">
        <f t="shared" si="0"/>
        <v>2.9819999999999993</v>
      </c>
      <c r="F40" s="163">
        <v>0.989</v>
      </c>
      <c r="G40" s="160">
        <f t="shared" si="1"/>
        <v>1.9929999999999994</v>
      </c>
      <c r="H40" s="141">
        <v>17600</v>
      </c>
      <c r="I40" s="134"/>
      <c r="J40" s="102"/>
    </row>
    <row r="41" spans="1:10" ht="12.75">
      <c r="A41" s="156" t="s">
        <v>746</v>
      </c>
      <c r="B41" s="157" t="s">
        <v>747</v>
      </c>
      <c r="C41" s="161">
        <v>0</v>
      </c>
      <c r="D41" s="162">
        <v>3.308</v>
      </c>
      <c r="E41" s="161">
        <f t="shared" si="0"/>
        <v>3.308</v>
      </c>
      <c r="F41" s="162">
        <v>1.904</v>
      </c>
      <c r="G41" s="160">
        <f t="shared" si="1"/>
        <v>1.404</v>
      </c>
      <c r="H41" s="141">
        <v>16280</v>
      </c>
      <c r="I41" s="134"/>
      <c r="J41" s="102"/>
    </row>
    <row r="42" spans="1:10" ht="12.75">
      <c r="A42" s="156" t="s">
        <v>748</v>
      </c>
      <c r="B42" s="157" t="s">
        <v>749</v>
      </c>
      <c r="C42" s="161">
        <v>4.627</v>
      </c>
      <c r="D42" s="162">
        <v>5.23</v>
      </c>
      <c r="E42" s="161">
        <f t="shared" si="0"/>
        <v>0.6030000000000006</v>
      </c>
      <c r="F42" s="162">
        <v>0.022</v>
      </c>
      <c r="G42" s="160">
        <f t="shared" si="1"/>
        <v>0.5810000000000006</v>
      </c>
      <c r="H42" s="141">
        <v>4200</v>
      </c>
      <c r="I42" s="134"/>
      <c r="J42" s="102"/>
    </row>
    <row r="43" spans="1:10" ht="12.75">
      <c r="A43" s="156" t="s">
        <v>750</v>
      </c>
      <c r="B43" s="157" t="s">
        <v>751</v>
      </c>
      <c r="C43" s="161">
        <v>0</v>
      </c>
      <c r="D43" s="162">
        <v>1.157</v>
      </c>
      <c r="E43" s="161">
        <f t="shared" si="0"/>
        <v>1.157</v>
      </c>
      <c r="F43" s="162">
        <v>0</v>
      </c>
      <c r="G43" s="160">
        <f aca="true" t="shared" si="2" ref="G43:G75">E43-F43</f>
        <v>1.157</v>
      </c>
      <c r="H43" s="141">
        <v>7200</v>
      </c>
      <c r="I43" s="134"/>
      <c r="J43" s="102"/>
    </row>
    <row r="44" spans="1:10" ht="12.75">
      <c r="A44" s="156" t="s">
        <v>752</v>
      </c>
      <c r="B44" s="157" t="s">
        <v>753</v>
      </c>
      <c r="C44" s="161">
        <v>0</v>
      </c>
      <c r="D44" s="162">
        <v>1.702</v>
      </c>
      <c r="E44" s="161">
        <f t="shared" si="0"/>
        <v>1.702</v>
      </c>
      <c r="F44" s="162">
        <v>1.702</v>
      </c>
      <c r="G44" s="160">
        <f t="shared" si="2"/>
        <v>0</v>
      </c>
      <c r="H44" s="142">
        <v>0</v>
      </c>
      <c r="I44" s="134"/>
      <c r="J44" s="102"/>
    </row>
    <row r="45" spans="1:10" ht="12.75">
      <c r="A45" s="156" t="s">
        <v>754</v>
      </c>
      <c r="B45" s="157" t="s">
        <v>755</v>
      </c>
      <c r="C45" s="161">
        <v>0</v>
      </c>
      <c r="D45" s="162">
        <v>1.486</v>
      </c>
      <c r="E45" s="161">
        <f t="shared" si="0"/>
        <v>1.486</v>
      </c>
      <c r="F45" s="162">
        <v>0.176</v>
      </c>
      <c r="G45" s="160">
        <f t="shared" si="2"/>
        <v>1.31</v>
      </c>
      <c r="H45" s="142">
        <v>9720</v>
      </c>
      <c r="I45" s="134"/>
      <c r="J45" s="102"/>
    </row>
    <row r="46" spans="1:10" ht="12.75">
      <c r="A46" s="156" t="s">
        <v>756</v>
      </c>
      <c r="B46" s="157" t="s">
        <v>757</v>
      </c>
      <c r="C46" s="161">
        <v>0</v>
      </c>
      <c r="D46" s="162">
        <v>2.9</v>
      </c>
      <c r="E46" s="161">
        <f t="shared" si="0"/>
        <v>2.9</v>
      </c>
      <c r="F46" s="162">
        <v>0.261</v>
      </c>
      <c r="G46" s="160">
        <f t="shared" si="2"/>
        <v>2.639</v>
      </c>
      <c r="H46" s="142">
        <v>18612</v>
      </c>
      <c r="I46" s="134"/>
      <c r="J46" s="102"/>
    </row>
    <row r="47" spans="1:10" ht="12.75">
      <c r="A47" s="156" t="s">
        <v>758</v>
      </c>
      <c r="B47" s="157" t="s">
        <v>759</v>
      </c>
      <c r="C47" s="161">
        <v>0</v>
      </c>
      <c r="D47" s="162">
        <v>2.821</v>
      </c>
      <c r="E47" s="161">
        <f t="shared" si="0"/>
        <v>2.821</v>
      </c>
      <c r="F47" s="162">
        <v>1.526</v>
      </c>
      <c r="G47" s="160">
        <f t="shared" si="2"/>
        <v>1.2950000000000002</v>
      </c>
      <c r="H47" s="142">
        <v>10159</v>
      </c>
      <c r="I47" s="134"/>
      <c r="J47" s="102"/>
    </row>
    <row r="48" spans="1:10" ht="12.75">
      <c r="A48" s="156" t="s">
        <v>760</v>
      </c>
      <c r="B48" s="157" t="s">
        <v>761</v>
      </c>
      <c r="C48" s="161">
        <v>0</v>
      </c>
      <c r="D48" s="162">
        <v>1.886</v>
      </c>
      <c r="E48" s="161">
        <f t="shared" si="0"/>
        <v>1.886</v>
      </c>
      <c r="F48" s="162">
        <v>0.124</v>
      </c>
      <c r="G48" s="160">
        <f t="shared" si="2"/>
        <v>1.762</v>
      </c>
      <c r="H48" s="142">
        <v>12096</v>
      </c>
      <c r="I48" s="134"/>
      <c r="J48" s="102"/>
    </row>
    <row r="49" spans="1:10" ht="12.75">
      <c r="A49" s="156" t="s">
        <v>762</v>
      </c>
      <c r="B49" s="157" t="s">
        <v>763</v>
      </c>
      <c r="C49" s="161">
        <v>0</v>
      </c>
      <c r="D49" s="162">
        <v>5.258</v>
      </c>
      <c r="E49" s="161">
        <f t="shared" si="0"/>
        <v>5.258</v>
      </c>
      <c r="F49" s="162">
        <v>1</v>
      </c>
      <c r="G49" s="160">
        <f t="shared" si="2"/>
        <v>4.258</v>
      </c>
      <c r="H49" s="141">
        <v>26600</v>
      </c>
      <c r="I49" s="134"/>
      <c r="J49" s="102"/>
    </row>
    <row r="50" spans="1:10" ht="12.75">
      <c r="A50" s="156" t="s">
        <v>764</v>
      </c>
      <c r="B50" s="157" t="s">
        <v>765</v>
      </c>
      <c r="C50" s="161">
        <v>3.028</v>
      </c>
      <c r="D50" s="162">
        <v>5.31</v>
      </c>
      <c r="E50" s="161">
        <f t="shared" si="0"/>
        <v>2.2819999999999996</v>
      </c>
      <c r="F50" s="162">
        <v>0.776</v>
      </c>
      <c r="G50" s="160">
        <f t="shared" si="2"/>
        <v>1.5059999999999996</v>
      </c>
      <c r="H50" s="141">
        <v>15200</v>
      </c>
      <c r="I50" s="134"/>
      <c r="J50" s="102"/>
    </row>
    <row r="51" spans="1:10" ht="12.75">
      <c r="A51" s="156" t="s">
        <v>766</v>
      </c>
      <c r="B51" s="157" t="s">
        <v>767</v>
      </c>
      <c r="C51" s="161">
        <v>0</v>
      </c>
      <c r="D51" s="162">
        <v>4.566</v>
      </c>
      <c r="E51" s="161">
        <v>4.547</v>
      </c>
      <c r="F51" s="162">
        <v>0.178</v>
      </c>
      <c r="G51" s="160">
        <f t="shared" si="2"/>
        <v>4.369</v>
      </c>
      <c r="H51" s="142">
        <v>22400</v>
      </c>
      <c r="I51" s="134"/>
      <c r="J51" s="102"/>
    </row>
    <row r="52" spans="1:10" ht="12.75">
      <c r="A52" s="156" t="s">
        <v>768</v>
      </c>
      <c r="B52" s="157" t="s">
        <v>769</v>
      </c>
      <c r="C52" s="161">
        <v>0</v>
      </c>
      <c r="D52" s="162">
        <v>3.02</v>
      </c>
      <c r="E52" s="161">
        <f aca="true" t="shared" si="3" ref="E52:E81">ABS(D52-C52)</f>
        <v>3.02</v>
      </c>
      <c r="F52" s="162">
        <v>1.2</v>
      </c>
      <c r="G52" s="160">
        <f t="shared" si="2"/>
        <v>1.82</v>
      </c>
      <c r="H52" s="141">
        <v>18400</v>
      </c>
      <c r="I52" s="134"/>
      <c r="J52" s="102"/>
    </row>
    <row r="53" spans="1:10" ht="12.75">
      <c r="A53" s="156" t="s">
        <v>770</v>
      </c>
      <c r="B53" s="157" t="s">
        <v>771</v>
      </c>
      <c r="C53" s="161">
        <v>0</v>
      </c>
      <c r="D53" s="162">
        <v>1.671</v>
      </c>
      <c r="E53" s="161">
        <f t="shared" si="3"/>
        <v>1.671</v>
      </c>
      <c r="F53" s="162">
        <v>0.299</v>
      </c>
      <c r="G53" s="160">
        <f t="shared" si="2"/>
        <v>1.372</v>
      </c>
      <c r="H53" s="142">
        <v>11520</v>
      </c>
      <c r="I53" s="134"/>
      <c r="J53" s="102"/>
    </row>
    <row r="54" spans="1:10" ht="12.75">
      <c r="A54" s="156" t="s">
        <v>772</v>
      </c>
      <c r="B54" s="157" t="s">
        <v>773</v>
      </c>
      <c r="C54" s="161">
        <v>0</v>
      </c>
      <c r="D54" s="162">
        <v>1.406</v>
      </c>
      <c r="E54" s="161">
        <f t="shared" si="3"/>
        <v>1.406</v>
      </c>
      <c r="F54" s="162">
        <v>0.786</v>
      </c>
      <c r="G54" s="160">
        <f t="shared" si="2"/>
        <v>0.6199999999999999</v>
      </c>
      <c r="H54" s="141">
        <v>8800</v>
      </c>
      <c r="I54" s="134"/>
      <c r="J54" s="102"/>
    </row>
    <row r="55" spans="1:10" ht="12.75">
      <c r="A55" s="156" t="s">
        <v>774</v>
      </c>
      <c r="B55" s="157" t="s">
        <v>775</v>
      </c>
      <c r="C55" s="161">
        <v>0</v>
      </c>
      <c r="D55" s="162">
        <v>2.012</v>
      </c>
      <c r="E55" s="161">
        <f t="shared" si="3"/>
        <v>2.012</v>
      </c>
      <c r="F55" s="162">
        <v>0.161</v>
      </c>
      <c r="G55" s="160">
        <f t="shared" si="2"/>
        <v>1.851</v>
      </c>
      <c r="H55" s="141">
        <v>13600</v>
      </c>
      <c r="I55" s="134"/>
      <c r="J55" s="102"/>
    </row>
    <row r="56" spans="1:10" ht="12.75">
      <c r="A56" s="156" t="s">
        <v>776</v>
      </c>
      <c r="B56" s="157" t="s">
        <v>777</v>
      </c>
      <c r="C56" s="161">
        <v>0</v>
      </c>
      <c r="D56" s="162">
        <v>5.875</v>
      </c>
      <c r="E56" s="161">
        <f t="shared" si="3"/>
        <v>5.875</v>
      </c>
      <c r="F56" s="162">
        <v>1.932</v>
      </c>
      <c r="G56" s="160">
        <f t="shared" si="2"/>
        <v>3.943</v>
      </c>
      <c r="H56" s="142">
        <v>28600</v>
      </c>
      <c r="I56" s="134"/>
      <c r="J56" s="102"/>
    </row>
    <row r="57" spans="1:10" ht="12.75">
      <c r="A57" s="156" t="s">
        <v>778</v>
      </c>
      <c r="B57" s="157" t="s">
        <v>779</v>
      </c>
      <c r="C57" s="161">
        <v>0</v>
      </c>
      <c r="D57" s="162">
        <v>2.291</v>
      </c>
      <c r="E57" s="161">
        <f t="shared" si="3"/>
        <v>2.291</v>
      </c>
      <c r="F57" s="162">
        <v>1.265</v>
      </c>
      <c r="G57" s="160">
        <f t="shared" si="2"/>
        <v>1.026</v>
      </c>
      <c r="H57" s="142">
        <v>15400</v>
      </c>
      <c r="I57" s="134"/>
      <c r="J57" s="102"/>
    </row>
    <row r="58" spans="1:10" ht="12.75">
      <c r="A58" s="156" t="s">
        <v>780</v>
      </c>
      <c r="B58" s="157" t="s">
        <v>781</v>
      </c>
      <c r="C58" s="161">
        <v>0</v>
      </c>
      <c r="D58" s="162">
        <v>2.162</v>
      </c>
      <c r="E58" s="161">
        <f t="shared" si="3"/>
        <v>2.162</v>
      </c>
      <c r="F58" s="162">
        <v>0.701</v>
      </c>
      <c r="G58" s="160">
        <f t="shared" si="2"/>
        <v>1.4609999999999999</v>
      </c>
      <c r="H58" s="142">
        <v>14400</v>
      </c>
      <c r="I58" s="134"/>
      <c r="J58" s="102"/>
    </row>
    <row r="59" spans="1:10" ht="12.75">
      <c r="A59" s="156" t="s">
        <v>782</v>
      </c>
      <c r="B59" s="157" t="s">
        <v>783</v>
      </c>
      <c r="C59" s="161">
        <v>0</v>
      </c>
      <c r="D59" s="162">
        <v>2.768</v>
      </c>
      <c r="E59" s="161">
        <f t="shared" si="3"/>
        <v>2.768</v>
      </c>
      <c r="F59" s="162">
        <v>2.768</v>
      </c>
      <c r="G59" s="160">
        <f t="shared" si="2"/>
        <v>0</v>
      </c>
      <c r="H59" s="142">
        <v>10460</v>
      </c>
      <c r="I59" s="134"/>
      <c r="J59" s="102"/>
    </row>
    <row r="60" spans="1:10" ht="12.75">
      <c r="A60" s="156" t="s">
        <v>784</v>
      </c>
      <c r="B60" s="157" t="s">
        <v>785</v>
      </c>
      <c r="C60" s="161">
        <v>0</v>
      </c>
      <c r="D60" s="162">
        <v>1.855</v>
      </c>
      <c r="E60" s="161">
        <f t="shared" si="3"/>
        <v>1.855</v>
      </c>
      <c r="F60" s="162">
        <v>0</v>
      </c>
      <c r="G60" s="160">
        <f t="shared" si="2"/>
        <v>1.855</v>
      </c>
      <c r="H60" s="142">
        <v>15200</v>
      </c>
      <c r="I60" s="134"/>
      <c r="J60" s="102"/>
    </row>
    <row r="61" spans="1:10" ht="12.75">
      <c r="A61" s="156" t="s">
        <v>786</v>
      </c>
      <c r="B61" s="157" t="s">
        <v>787</v>
      </c>
      <c r="C61" s="161">
        <v>0</v>
      </c>
      <c r="D61" s="162">
        <v>4.761</v>
      </c>
      <c r="E61" s="161">
        <f t="shared" si="3"/>
        <v>4.761</v>
      </c>
      <c r="F61" s="162">
        <v>1.113</v>
      </c>
      <c r="G61" s="160">
        <f t="shared" si="2"/>
        <v>3.648</v>
      </c>
      <c r="H61" s="142">
        <v>29395</v>
      </c>
      <c r="I61" s="134"/>
      <c r="J61" s="102"/>
    </row>
    <row r="62" spans="1:10" ht="12.75">
      <c r="A62" s="156" t="s">
        <v>788</v>
      </c>
      <c r="B62" s="157" t="s">
        <v>789</v>
      </c>
      <c r="C62" s="161">
        <v>0</v>
      </c>
      <c r="D62" s="162">
        <v>0.273</v>
      </c>
      <c r="E62" s="161">
        <f t="shared" si="3"/>
        <v>0.273</v>
      </c>
      <c r="F62" s="162">
        <v>0.024</v>
      </c>
      <c r="G62" s="160">
        <f t="shared" si="2"/>
        <v>0.24900000000000003</v>
      </c>
      <c r="H62" s="142">
        <v>0</v>
      </c>
      <c r="I62" s="134"/>
      <c r="J62" s="102"/>
    </row>
    <row r="63" spans="1:10" ht="12.75">
      <c r="A63" s="156" t="s">
        <v>790</v>
      </c>
      <c r="B63" s="157" t="s">
        <v>791</v>
      </c>
      <c r="C63" s="161">
        <v>0</v>
      </c>
      <c r="D63" s="162">
        <v>2.639</v>
      </c>
      <c r="E63" s="161">
        <f t="shared" si="3"/>
        <v>2.639</v>
      </c>
      <c r="F63" s="162">
        <v>0</v>
      </c>
      <c r="G63" s="160">
        <f t="shared" si="2"/>
        <v>2.639</v>
      </c>
      <c r="H63" s="142">
        <v>18800</v>
      </c>
      <c r="I63" s="134"/>
      <c r="J63" s="102"/>
    </row>
    <row r="64" spans="1:10" ht="12.75">
      <c r="A64" s="156" t="s">
        <v>792</v>
      </c>
      <c r="B64" s="157" t="s">
        <v>793</v>
      </c>
      <c r="C64" s="161">
        <v>0</v>
      </c>
      <c r="D64" s="162">
        <v>5.206</v>
      </c>
      <c r="E64" s="161">
        <f t="shared" si="3"/>
        <v>5.206</v>
      </c>
      <c r="F64" s="162">
        <v>2.819</v>
      </c>
      <c r="G64" s="160">
        <f t="shared" si="2"/>
        <v>2.3870000000000005</v>
      </c>
      <c r="H64" s="142">
        <v>24600</v>
      </c>
      <c r="I64" s="134"/>
      <c r="J64" s="102"/>
    </row>
    <row r="65" spans="1:10" ht="12.75">
      <c r="A65" s="156" t="s">
        <v>794</v>
      </c>
      <c r="B65" s="157" t="s">
        <v>795</v>
      </c>
      <c r="C65" s="161">
        <v>0</v>
      </c>
      <c r="D65" s="162">
        <v>0.376</v>
      </c>
      <c r="E65" s="161">
        <f t="shared" si="3"/>
        <v>0.376</v>
      </c>
      <c r="F65" s="162">
        <v>0.376</v>
      </c>
      <c r="G65" s="160">
        <f t="shared" si="2"/>
        <v>0</v>
      </c>
      <c r="H65" s="164">
        <v>0</v>
      </c>
      <c r="I65" s="134"/>
      <c r="J65" s="102"/>
    </row>
    <row r="66" spans="1:10" ht="12.75">
      <c r="A66" s="156" t="s">
        <v>796</v>
      </c>
      <c r="B66" s="157" t="s">
        <v>797</v>
      </c>
      <c r="C66" s="161">
        <v>0</v>
      </c>
      <c r="D66" s="162">
        <v>0.661</v>
      </c>
      <c r="E66" s="161">
        <f t="shared" si="3"/>
        <v>0.661</v>
      </c>
      <c r="F66" s="162">
        <v>0.661</v>
      </c>
      <c r="G66" s="160">
        <f t="shared" si="2"/>
        <v>0</v>
      </c>
      <c r="H66" s="164">
        <v>0</v>
      </c>
      <c r="I66" s="134"/>
      <c r="J66" s="102"/>
    </row>
    <row r="67" spans="1:10" ht="12.75">
      <c r="A67" s="156" t="s">
        <v>798</v>
      </c>
      <c r="B67" s="157" t="s">
        <v>799</v>
      </c>
      <c r="C67" s="161">
        <v>0</v>
      </c>
      <c r="D67" s="162">
        <v>1.847</v>
      </c>
      <c r="E67" s="161">
        <f t="shared" si="3"/>
        <v>1.847</v>
      </c>
      <c r="F67" s="162">
        <v>1.021</v>
      </c>
      <c r="G67" s="160">
        <f t="shared" si="2"/>
        <v>0.8260000000000001</v>
      </c>
      <c r="H67" s="164">
        <v>9600</v>
      </c>
      <c r="I67" s="134"/>
      <c r="J67" s="102"/>
    </row>
    <row r="68" spans="1:10" ht="12.75">
      <c r="A68" s="156" t="s">
        <v>800</v>
      </c>
      <c r="B68" s="157" t="s">
        <v>801</v>
      </c>
      <c r="C68" s="161">
        <v>0</v>
      </c>
      <c r="D68" s="162">
        <v>1.168</v>
      </c>
      <c r="E68" s="161">
        <f t="shared" si="3"/>
        <v>1.168</v>
      </c>
      <c r="F68" s="162">
        <v>0.04</v>
      </c>
      <c r="G68" s="165">
        <f t="shared" si="2"/>
        <v>1.128</v>
      </c>
      <c r="H68" s="166">
        <v>8800</v>
      </c>
      <c r="I68" s="134"/>
      <c r="J68" s="102"/>
    </row>
    <row r="69" spans="1:10" ht="12.75">
      <c r="A69" s="156" t="s">
        <v>802</v>
      </c>
      <c r="B69" s="157" t="s">
        <v>803</v>
      </c>
      <c r="C69" s="161">
        <v>0</v>
      </c>
      <c r="D69" s="162">
        <v>3.685</v>
      </c>
      <c r="E69" s="161">
        <f t="shared" si="3"/>
        <v>3.685</v>
      </c>
      <c r="F69" s="162">
        <v>0.284</v>
      </c>
      <c r="G69" s="165">
        <f t="shared" si="2"/>
        <v>3.4010000000000002</v>
      </c>
      <c r="H69" s="166">
        <v>29200</v>
      </c>
      <c r="I69" s="134"/>
      <c r="J69" s="102"/>
    </row>
    <row r="70" spans="1:10" ht="12.75">
      <c r="A70" s="156" t="s">
        <v>804</v>
      </c>
      <c r="B70" s="157" t="s">
        <v>805</v>
      </c>
      <c r="C70" s="161">
        <v>0</v>
      </c>
      <c r="D70" s="162">
        <v>1.472</v>
      </c>
      <c r="E70" s="161">
        <f t="shared" si="3"/>
        <v>1.472</v>
      </c>
      <c r="F70" s="162">
        <v>1.094</v>
      </c>
      <c r="G70" s="165">
        <f t="shared" si="2"/>
        <v>0.3779999999999999</v>
      </c>
      <c r="H70" s="166">
        <v>0</v>
      </c>
      <c r="I70" s="134"/>
      <c r="J70" s="102"/>
    </row>
    <row r="71" spans="1:10" ht="12.75">
      <c r="A71" s="156" t="s">
        <v>806</v>
      </c>
      <c r="B71" s="157" t="s">
        <v>807</v>
      </c>
      <c r="C71" s="161">
        <v>0</v>
      </c>
      <c r="D71" s="162">
        <v>6.848</v>
      </c>
      <c r="E71" s="161">
        <f t="shared" si="3"/>
        <v>6.848</v>
      </c>
      <c r="F71" s="162">
        <v>2.61</v>
      </c>
      <c r="G71" s="165">
        <f t="shared" si="2"/>
        <v>4.2379999999999995</v>
      </c>
      <c r="H71" s="166">
        <v>32100</v>
      </c>
      <c r="I71" s="134"/>
      <c r="J71" s="102"/>
    </row>
    <row r="72" spans="1:10" ht="12.75">
      <c r="A72" s="156" t="s">
        <v>808</v>
      </c>
      <c r="B72" s="157" t="s">
        <v>809</v>
      </c>
      <c r="C72" s="161">
        <v>0</v>
      </c>
      <c r="D72" s="162">
        <v>1.222</v>
      </c>
      <c r="E72" s="161">
        <f t="shared" si="3"/>
        <v>1.222</v>
      </c>
      <c r="F72" s="162">
        <v>0</v>
      </c>
      <c r="G72" s="165">
        <f t="shared" si="2"/>
        <v>1.222</v>
      </c>
      <c r="H72" s="166">
        <v>9600</v>
      </c>
      <c r="I72" s="134"/>
      <c r="J72" s="102"/>
    </row>
    <row r="73" spans="1:10" ht="12.75">
      <c r="A73" s="156" t="s">
        <v>810</v>
      </c>
      <c r="B73" s="157" t="s">
        <v>811</v>
      </c>
      <c r="C73" s="161">
        <v>0</v>
      </c>
      <c r="D73" s="162">
        <v>1.131</v>
      </c>
      <c r="E73" s="161">
        <f t="shared" si="3"/>
        <v>1.131</v>
      </c>
      <c r="F73" s="162">
        <v>0</v>
      </c>
      <c r="G73" s="165">
        <f t="shared" si="2"/>
        <v>1.131</v>
      </c>
      <c r="H73" s="166">
        <v>8800</v>
      </c>
      <c r="I73" s="134"/>
      <c r="J73" s="102"/>
    </row>
    <row r="74" spans="1:10" ht="12.75">
      <c r="A74" s="156" t="s">
        <v>812</v>
      </c>
      <c r="B74" s="157" t="s">
        <v>813</v>
      </c>
      <c r="C74" s="161">
        <v>0</v>
      </c>
      <c r="D74" s="162">
        <v>2.644</v>
      </c>
      <c r="E74" s="161">
        <f t="shared" si="3"/>
        <v>2.644</v>
      </c>
      <c r="F74" s="162">
        <v>0</v>
      </c>
      <c r="G74" s="165">
        <f t="shared" si="2"/>
        <v>2.644</v>
      </c>
      <c r="H74" s="166">
        <v>0</v>
      </c>
      <c r="I74" s="134"/>
      <c r="J74" s="102"/>
    </row>
    <row r="75" spans="1:10" ht="12.75">
      <c r="A75" s="156" t="s">
        <v>814</v>
      </c>
      <c r="B75" s="157" t="s">
        <v>815</v>
      </c>
      <c r="C75" s="161">
        <v>0</v>
      </c>
      <c r="D75" s="162">
        <v>3.905</v>
      </c>
      <c r="E75" s="161">
        <f t="shared" si="3"/>
        <v>3.905</v>
      </c>
      <c r="F75" s="162">
        <v>0.948</v>
      </c>
      <c r="G75" s="165">
        <f t="shared" si="2"/>
        <v>2.957</v>
      </c>
      <c r="H75" s="166">
        <v>29254</v>
      </c>
      <c r="I75" s="134"/>
      <c r="J75" s="102"/>
    </row>
    <row r="76" spans="1:10" ht="12.75">
      <c r="A76" s="156" t="s">
        <v>816</v>
      </c>
      <c r="B76" s="157" t="s">
        <v>817</v>
      </c>
      <c r="C76" s="161">
        <v>0</v>
      </c>
      <c r="D76" s="162">
        <v>1.388</v>
      </c>
      <c r="E76" s="161">
        <f t="shared" si="3"/>
        <v>1.388</v>
      </c>
      <c r="F76" s="162">
        <v>0.312</v>
      </c>
      <c r="G76" s="165">
        <f aca="true" t="shared" si="4" ref="G76:G81">E76-F76</f>
        <v>1.0759999999999998</v>
      </c>
      <c r="H76" s="166">
        <v>8800</v>
      </c>
      <c r="I76" s="134"/>
      <c r="J76" s="102"/>
    </row>
    <row r="77" spans="1:10" ht="12.75">
      <c r="A77" s="156" t="s">
        <v>818</v>
      </c>
      <c r="B77" s="157" t="s">
        <v>819</v>
      </c>
      <c r="C77" s="161">
        <v>0</v>
      </c>
      <c r="D77" s="162">
        <v>2.211</v>
      </c>
      <c r="E77" s="161">
        <f t="shared" si="3"/>
        <v>2.211</v>
      </c>
      <c r="F77" s="162">
        <v>0.736</v>
      </c>
      <c r="G77" s="165">
        <f t="shared" si="4"/>
        <v>1.4749999999999999</v>
      </c>
      <c r="H77" s="166">
        <v>9000</v>
      </c>
      <c r="I77" s="134"/>
      <c r="J77" s="102"/>
    </row>
    <row r="78" spans="1:10" ht="12.75">
      <c r="A78" s="156" t="s">
        <v>820</v>
      </c>
      <c r="B78" s="157" t="s">
        <v>821</v>
      </c>
      <c r="C78" s="161">
        <v>0</v>
      </c>
      <c r="D78" s="162">
        <v>2.746</v>
      </c>
      <c r="E78" s="161">
        <f t="shared" si="3"/>
        <v>2.746</v>
      </c>
      <c r="F78" s="162">
        <v>0.676</v>
      </c>
      <c r="G78" s="165">
        <f t="shared" si="4"/>
        <v>2.07</v>
      </c>
      <c r="H78" s="167">
        <v>13940</v>
      </c>
      <c r="I78" s="134"/>
      <c r="J78" s="102"/>
    </row>
    <row r="79" spans="1:10" ht="12.75">
      <c r="A79" s="156" t="s">
        <v>822</v>
      </c>
      <c r="B79" s="157" t="s">
        <v>823</v>
      </c>
      <c r="C79" s="161">
        <v>0</v>
      </c>
      <c r="D79" s="162">
        <v>7.773</v>
      </c>
      <c r="E79" s="161">
        <f t="shared" si="3"/>
        <v>7.773</v>
      </c>
      <c r="F79" s="162">
        <v>0.23</v>
      </c>
      <c r="G79" s="165">
        <f t="shared" si="4"/>
        <v>7.542999999999999</v>
      </c>
      <c r="H79" s="164">
        <v>69300</v>
      </c>
      <c r="I79" s="134"/>
      <c r="J79" s="102"/>
    </row>
    <row r="80" spans="1:10" ht="12.75">
      <c r="A80" s="156" t="s">
        <v>824</v>
      </c>
      <c r="B80" s="157" t="s">
        <v>825</v>
      </c>
      <c r="C80" s="161">
        <v>0</v>
      </c>
      <c r="D80" s="162">
        <v>0.847</v>
      </c>
      <c r="E80" s="161">
        <f t="shared" si="3"/>
        <v>0.847</v>
      </c>
      <c r="F80" s="162">
        <v>0.271</v>
      </c>
      <c r="G80" s="165">
        <f t="shared" si="4"/>
        <v>0.576</v>
      </c>
      <c r="H80" s="168">
        <v>2400</v>
      </c>
      <c r="I80" s="134"/>
      <c r="J80" s="102"/>
    </row>
    <row r="81" spans="1:10" ht="12.75">
      <c r="A81" s="169" t="s">
        <v>826</v>
      </c>
      <c r="B81" s="170" t="s">
        <v>827</v>
      </c>
      <c r="C81" s="171">
        <v>0</v>
      </c>
      <c r="D81" s="172">
        <v>3.691</v>
      </c>
      <c r="E81" s="171">
        <f t="shared" si="3"/>
        <v>3.691</v>
      </c>
      <c r="F81" s="172">
        <v>1.689</v>
      </c>
      <c r="G81" s="173">
        <f t="shared" si="4"/>
        <v>2.002</v>
      </c>
      <c r="H81" s="111">
        <v>21031</v>
      </c>
      <c r="I81" s="151"/>
      <c r="J81" s="102"/>
    </row>
    <row r="82" spans="1:9" ht="12.75">
      <c r="A82" s="608" t="s">
        <v>828</v>
      </c>
      <c r="B82" s="608"/>
      <c r="C82" s="608"/>
      <c r="D82" s="608"/>
      <c r="E82" s="152">
        <f>SUM(E11:E81)</f>
        <v>185.9590000000001</v>
      </c>
      <c r="F82" s="153">
        <f>SUM(F11:F81)</f>
        <v>56.068</v>
      </c>
      <c r="G82" s="174">
        <f>SUM(G11:G81)</f>
        <v>129.89099999999993</v>
      </c>
      <c r="H82" s="154">
        <f>SUM(H11:H81)</f>
        <v>1066231</v>
      </c>
      <c r="I82" s="155"/>
    </row>
    <row r="83" spans="1:8" ht="12.75">
      <c r="A83" s="175"/>
      <c r="B83" s="175"/>
      <c r="C83" s="175"/>
      <c r="D83" s="175"/>
      <c r="E83" s="175"/>
      <c r="F83" s="175"/>
      <c r="G83" s="176"/>
      <c r="H83" s="177"/>
    </row>
    <row r="84" spans="1:8" ht="12.75" customHeight="1">
      <c r="A84" s="178" t="s">
        <v>829</v>
      </c>
      <c r="B84" s="179"/>
      <c r="C84" s="180"/>
      <c r="D84" s="180"/>
      <c r="E84" s="181">
        <f>SUM(E10+E82)</f>
        <v>226.9210000000001</v>
      </c>
      <c r="F84" s="181">
        <f>SUM(F10+F82)</f>
        <v>70.464</v>
      </c>
      <c r="G84" s="181">
        <f>SUM(G10+G82)</f>
        <v>156.45699999999994</v>
      </c>
      <c r="H84" s="182">
        <f>SUM(H10:H81)</f>
        <v>1321159</v>
      </c>
    </row>
    <row r="85" spans="1:8" ht="12.75" customHeight="1">
      <c r="A85" s="178"/>
      <c r="B85" s="179"/>
      <c r="C85" s="180"/>
      <c r="D85" s="180"/>
      <c r="E85" s="181"/>
      <c r="F85" s="181"/>
      <c r="G85" s="181"/>
      <c r="H85" s="182"/>
    </row>
    <row r="86" spans="1:8" ht="12.75" customHeight="1">
      <c r="A86" s="183" t="s">
        <v>830</v>
      </c>
      <c r="B86" s="184"/>
      <c r="C86" s="180"/>
      <c r="D86" s="180"/>
      <c r="E86" s="181"/>
      <c r="F86" s="181"/>
      <c r="G86" s="181"/>
      <c r="H86" s="185">
        <f>SUM(H7,H11:H21,H23,H33:H37,H40:H43,H49:H50,H52,H54:H55)</f>
        <v>499728</v>
      </c>
    </row>
    <row r="87" spans="1:8" ht="12.75" customHeight="1">
      <c r="A87" s="178"/>
      <c r="B87" s="179"/>
      <c r="C87" s="180"/>
      <c r="D87" s="180"/>
      <c r="E87" s="181"/>
      <c r="F87" s="181"/>
      <c r="G87" s="181"/>
      <c r="H87" s="182"/>
    </row>
    <row r="88" spans="1:6" ht="12.75" customHeight="1">
      <c r="A88" s="186" t="s">
        <v>663</v>
      </c>
      <c r="B88" s="179"/>
      <c r="C88" s="180"/>
      <c r="D88" s="180"/>
      <c r="E88" s="180"/>
      <c r="F88" s="180"/>
    </row>
    <row r="89" ht="12.75" customHeight="1"/>
  </sheetData>
  <sheetProtection/>
  <mergeCells count="8">
    <mergeCell ref="H3:H4"/>
    <mergeCell ref="I3:I4"/>
    <mergeCell ref="A10:D10"/>
    <mergeCell ref="A82:D82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111" customWidth="1"/>
    <col min="9" max="9" width="20.8515625" style="0" customWidth="1"/>
  </cols>
  <sheetData>
    <row r="2" ht="18">
      <c r="A2" s="112" t="s">
        <v>622</v>
      </c>
    </row>
    <row r="3" spans="1:10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  <c r="J3" s="115"/>
    </row>
    <row r="4" spans="1:10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  <c r="J4" s="115"/>
    </row>
    <row r="5" spans="1:10" ht="12.75">
      <c r="A5" s="134" t="s">
        <v>679</v>
      </c>
      <c r="B5" s="135" t="s">
        <v>680</v>
      </c>
      <c r="C5" s="136">
        <v>23.728</v>
      </c>
      <c r="D5" s="137">
        <v>38.112</v>
      </c>
      <c r="E5" s="138">
        <f>ABS(D5-C5)</f>
        <v>14.384</v>
      </c>
      <c r="F5" s="139">
        <v>3.89</v>
      </c>
      <c r="G5" s="140">
        <f>E5-F5</f>
        <v>10.494</v>
      </c>
      <c r="H5" s="141">
        <v>78408</v>
      </c>
      <c r="I5" s="134"/>
      <c r="J5" s="102"/>
    </row>
    <row r="6" spans="1:10" ht="12.75">
      <c r="A6" s="607" t="s">
        <v>685</v>
      </c>
      <c r="B6" s="607"/>
      <c r="C6" s="607"/>
      <c r="D6" s="607"/>
      <c r="E6" s="152">
        <f>SUM(E5:E5)</f>
        <v>14.384</v>
      </c>
      <c r="F6" s="153">
        <f>SUM(F5:F5)</f>
        <v>3.89</v>
      </c>
      <c r="G6" s="152">
        <f>SUM(G5:G5)</f>
        <v>10.494</v>
      </c>
      <c r="H6" s="154">
        <f>SUM(H5:H5)</f>
        <v>78408</v>
      </c>
      <c r="I6" s="155"/>
      <c r="J6" s="102"/>
    </row>
    <row r="7" spans="1:10" ht="12.75">
      <c r="A7" s="156" t="s">
        <v>686</v>
      </c>
      <c r="B7" s="157" t="s">
        <v>687</v>
      </c>
      <c r="C7" s="158">
        <v>8.696</v>
      </c>
      <c r="D7" s="159">
        <v>4.598</v>
      </c>
      <c r="E7" s="158">
        <f aca="true" t="shared" si="0" ref="E7:E29">ABS(D7-C7)</f>
        <v>4.098</v>
      </c>
      <c r="F7" s="159">
        <v>0.311</v>
      </c>
      <c r="G7" s="160">
        <f aca="true" t="shared" si="1" ref="G7:G26">E7-F7</f>
        <v>3.787</v>
      </c>
      <c r="H7" s="141">
        <v>40400</v>
      </c>
      <c r="I7" s="120"/>
      <c r="J7" s="102"/>
    </row>
    <row r="8" spans="1:10" ht="12.75">
      <c r="A8" s="156" t="s">
        <v>688</v>
      </c>
      <c r="B8" s="157" t="s">
        <v>689</v>
      </c>
      <c r="C8" s="161">
        <v>1.534</v>
      </c>
      <c r="D8" s="162">
        <v>2.06</v>
      </c>
      <c r="E8" s="161">
        <f t="shared" si="0"/>
        <v>0.526</v>
      </c>
      <c r="F8" s="162">
        <v>0</v>
      </c>
      <c r="G8" s="160">
        <f t="shared" si="1"/>
        <v>0.526</v>
      </c>
      <c r="H8" s="141">
        <v>4700</v>
      </c>
      <c r="I8" s="134"/>
      <c r="J8" s="102"/>
    </row>
    <row r="9" spans="1:10" ht="12.75">
      <c r="A9" s="156" t="s">
        <v>690</v>
      </c>
      <c r="B9" s="157" t="s">
        <v>691</v>
      </c>
      <c r="C9" s="161">
        <v>1.163</v>
      </c>
      <c r="D9" s="162">
        <v>2.346</v>
      </c>
      <c r="E9" s="161">
        <f t="shared" si="0"/>
        <v>1.183</v>
      </c>
      <c r="F9" s="162">
        <v>0.244</v>
      </c>
      <c r="G9" s="160">
        <f t="shared" si="1"/>
        <v>0.9390000000000001</v>
      </c>
      <c r="H9" s="141">
        <v>9900</v>
      </c>
      <c r="I9" s="134"/>
      <c r="J9" s="102"/>
    </row>
    <row r="10" spans="1:10" ht="12.75">
      <c r="A10" s="156" t="s">
        <v>692</v>
      </c>
      <c r="B10" s="157" t="s">
        <v>693</v>
      </c>
      <c r="C10" s="161">
        <v>5.887</v>
      </c>
      <c r="D10" s="162">
        <v>1.391</v>
      </c>
      <c r="E10" s="161">
        <f t="shared" si="0"/>
        <v>4.4959999999999996</v>
      </c>
      <c r="F10" s="162">
        <v>2.175</v>
      </c>
      <c r="G10" s="160">
        <f t="shared" si="1"/>
        <v>2.3209999999999997</v>
      </c>
      <c r="H10" s="141">
        <v>26960</v>
      </c>
      <c r="I10" s="134"/>
      <c r="J10" s="102"/>
    </row>
    <row r="11" spans="1:10" ht="12.75">
      <c r="A11" s="156" t="s">
        <v>694</v>
      </c>
      <c r="B11" s="157" t="s">
        <v>695</v>
      </c>
      <c r="C11" s="161">
        <v>1.021</v>
      </c>
      <c r="D11" s="162">
        <v>1.772</v>
      </c>
      <c r="E11" s="161">
        <f t="shared" si="0"/>
        <v>0.7510000000000001</v>
      </c>
      <c r="F11" s="162">
        <v>0.655</v>
      </c>
      <c r="G11" s="160">
        <f t="shared" si="1"/>
        <v>0.09600000000000009</v>
      </c>
      <c r="H11" s="141">
        <v>6000</v>
      </c>
      <c r="I11" s="134"/>
      <c r="J11" s="102"/>
    </row>
    <row r="12" spans="1:10" ht="12.75">
      <c r="A12" s="156" t="s">
        <v>696</v>
      </c>
      <c r="B12" s="157" t="s">
        <v>697</v>
      </c>
      <c r="C12" s="161">
        <v>0</v>
      </c>
      <c r="D12" s="162">
        <v>2.557</v>
      </c>
      <c r="E12" s="161">
        <f t="shared" si="0"/>
        <v>2.557</v>
      </c>
      <c r="F12" s="162">
        <v>0.815</v>
      </c>
      <c r="G12" s="160">
        <f t="shared" si="1"/>
        <v>1.742</v>
      </c>
      <c r="H12" s="141">
        <v>14200</v>
      </c>
      <c r="I12" s="134"/>
      <c r="J12" s="102"/>
    </row>
    <row r="13" spans="1:10" ht="12.75">
      <c r="A13" s="156" t="s">
        <v>698</v>
      </c>
      <c r="B13" s="157" t="s">
        <v>699</v>
      </c>
      <c r="C13" s="161">
        <v>0</v>
      </c>
      <c r="D13" s="162">
        <v>3.881</v>
      </c>
      <c r="E13" s="161">
        <f t="shared" si="0"/>
        <v>3.881</v>
      </c>
      <c r="F13" s="162">
        <v>0.539</v>
      </c>
      <c r="G13" s="160">
        <f t="shared" si="1"/>
        <v>3.3419999999999996</v>
      </c>
      <c r="H13" s="141">
        <v>35000</v>
      </c>
      <c r="I13" s="134"/>
      <c r="J13" s="102"/>
    </row>
    <row r="14" spans="1:10" ht="12.75">
      <c r="A14" s="156" t="s">
        <v>700</v>
      </c>
      <c r="B14" s="157" t="s">
        <v>701</v>
      </c>
      <c r="C14" s="161">
        <v>0</v>
      </c>
      <c r="D14" s="162">
        <v>0.839</v>
      </c>
      <c r="E14" s="161">
        <f t="shared" si="0"/>
        <v>0.839</v>
      </c>
      <c r="F14" s="162">
        <v>0</v>
      </c>
      <c r="G14" s="160">
        <f t="shared" si="1"/>
        <v>0.839</v>
      </c>
      <c r="H14" s="141">
        <v>6400</v>
      </c>
      <c r="I14" s="134"/>
      <c r="J14" s="102"/>
    </row>
    <row r="15" spans="1:10" ht="12.75">
      <c r="A15" s="156" t="s">
        <v>702</v>
      </c>
      <c r="B15" s="157" t="s">
        <v>703</v>
      </c>
      <c r="C15" s="161">
        <v>0</v>
      </c>
      <c r="D15" s="162">
        <v>1.918</v>
      </c>
      <c r="E15" s="161">
        <f t="shared" si="0"/>
        <v>1.918</v>
      </c>
      <c r="F15" s="162">
        <v>0.389</v>
      </c>
      <c r="G15" s="160">
        <f t="shared" si="1"/>
        <v>1.529</v>
      </c>
      <c r="H15" s="141">
        <v>16000</v>
      </c>
      <c r="I15" s="134"/>
      <c r="J15" s="102"/>
    </row>
    <row r="16" spans="1:10" ht="12.75">
      <c r="A16" s="156" t="s">
        <v>704</v>
      </c>
      <c r="B16" s="157" t="s">
        <v>705</v>
      </c>
      <c r="C16" s="161">
        <v>0</v>
      </c>
      <c r="D16" s="162">
        <v>0.801</v>
      </c>
      <c r="E16" s="161">
        <f t="shared" si="0"/>
        <v>0.801</v>
      </c>
      <c r="F16" s="162">
        <v>0.569</v>
      </c>
      <c r="G16" s="160">
        <f t="shared" si="1"/>
        <v>0.2320000000000001</v>
      </c>
      <c r="H16" s="141">
        <v>2500</v>
      </c>
      <c r="I16" s="134"/>
      <c r="J16" s="102"/>
    </row>
    <row r="17" spans="1:10" ht="12.75">
      <c r="A17" s="156" t="s">
        <v>706</v>
      </c>
      <c r="B17" s="157" t="s">
        <v>707</v>
      </c>
      <c r="C17" s="161">
        <v>0</v>
      </c>
      <c r="D17" s="162">
        <v>2.001</v>
      </c>
      <c r="E17" s="161">
        <f t="shared" si="0"/>
        <v>2.001</v>
      </c>
      <c r="F17" s="162">
        <v>0.678</v>
      </c>
      <c r="G17" s="160">
        <f t="shared" si="1"/>
        <v>1.323</v>
      </c>
      <c r="H17" s="141">
        <v>11800</v>
      </c>
      <c r="I17" s="134"/>
      <c r="J17" s="102"/>
    </row>
    <row r="18" spans="1:10" ht="12.75">
      <c r="A18" s="156" t="s">
        <v>710</v>
      </c>
      <c r="B18" s="157" t="s">
        <v>711</v>
      </c>
      <c r="C18" s="161">
        <v>0</v>
      </c>
      <c r="D18" s="162">
        <v>1.543</v>
      </c>
      <c r="E18" s="161">
        <f t="shared" si="0"/>
        <v>1.543</v>
      </c>
      <c r="F18" s="162">
        <v>0.209</v>
      </c>
      <c r="G18" s="160">
        <f t="shared" si="1"/>
        <v>1.3339999999999999</v>
      </c>
      <c r="H18" s="141">
        <v>9880</v>
      </c>
      <c r="I18" s="134"/>
      <c r="J18" s="102"/>
    </row>
    <row r="19" spans="1:10" ht="12.75">
      <c r="A19" s="156" t="s">
        <v>730</v>
      </c>
      <c r="B19" s="157" t="s">
        <v>731</v>
      </c>
      <c r="C19" s="161">
        <v>0</v>
      </c>
      <c r="D19" s="162">
        <v>4.345</v>
      </c>
      <c r="E19" s="161">
        <f t="shared" si="0"/>
        <v>4.345</v>
      </c>
      <c r="F19" s="162">
        <v>1.011</v>
      </c>
      <c r="G19" s="160">
        <f t="shared" si="1"/>
        <v>3.3339999999999996</v>
      </c>
      <c r="H19" s="141">
        <v>28000</v>
      </c>
      <c r="I19" s="134"/>
      <c r="J19" s="102"/>
    </row>
    <row r="20" spans="1:10" ht="12.75">
      <c r="A20" s="156" t="s">
        <v>732</v>
      </c>
      <c r="B20" s="157" t="s">
        <v>733</v>
      </c>
      <c r="C20" s="161">
        <v>3.286</v>
      </c>
      <c r="D20" s="162">
        <v>0</v>
      </c>
      <c r="E20" s="161">
        <f t="shared" si="0"/>
        <v>3.286</v>
      </c>
      <c r="F20" s="162">
        <v>2.109</v>
      </c>
      <c r="G20" s="160">
        <f t="shared" si="1"/>
        <v>1.177</v>
      </c>
      <c r="H20" s="141">
        <v>23100</v>
      </c>
      <c r="I20" s="134"/>
      <c r="J20" s="102"/>
    </row>
    <row r="21" spans="1:10" ht="12.75">
      <c r="A21" s="156" t="s">
        <v>734</v>
      </c>
      <c r="B21" s="157" t="s">
        <v>735</v>
      </c>
      <c r="C21" s="161">
        <v>0</v>
      </c>
      <c r="D21" s="162">
        <v>6.526</v>
      </c>
      <c r="E21" s="161">
        <f t="shared" si="0"/>
        <v>6.526</v>
      </c>
      <c r="F21" s="162">
        <v>2.922</v>
      </c>
      <c r="G21" s="160">
        <f t="shared" si="1"/>
        <v>3.6039999999999996</v>
      </c>
      <c r="H21" s="141">
        <v>33000</v>
      </c>
      <c r="I21" s="134"/>
      <c r="J21" s="102"/>
    </row>
    <row r="22" spans="1:10" ht="12.75">
      <c r="A22" s="156" t="s">
        <v>736</v>
      </c>
      <c r="B22" s="157" t="s">
        <v>737</v>
      </c>
      <c r="C22" s="161">
        <v>0</v>
      </c>
      <c r="D22" s="162">
        <v>2.991</v>
      </c>
      <c r="E22" s="161">
        <f t="shared" si="0"/>
        <v>2.991</v>
      </c>
      <c r="F22" s="162">
        <v>0.767</v>
      </c>
      <c r="G22" s="160">
        <f t="shared" si="1"/>
        <v>2.224</v>
      </c>
      <c r="H22" s="141">
        <v>17600</v>
      </c>
      <c r="I22" s="134"/>
      <c r="J22" s="102"/>
    </row>
    <row r="23" spans="1:10" ht="12.75">
      <c r="A23" s="156" t="s">
        <v>738</v>
      </c>
      <c r="B23" s="157" t="s">
        <v>739</v>
      </c>
      <c r="C23" s="161">
        <v>0</v>
      </c>
      <c r="D23" s="162">
        <v>1.805</v>
      </c>
      <c r="E23" s="161">
        <f t="shared" si="0"/>
        <v>1.805</v>
      </c>
      <c r="F23" s="162">
        <v>0.682</v>
      </c>
      <c r="G23" s="160">
        <f t="shared" si="1"/>
        <v>1.1229999999999998</v>
      </c>
      <c r="H23" s="141">
        <v>8000</v>
      </c>
      <c r="I23" s="134"/>
      <c r="J23" s="102"/>
    </row>
    <row r="24" spans="1:10" ht="12.75">
      <c r="A24" s="156" t="s">
        <v>744</v>
      </c>
      <c r="B24" s="157" t="s">
        <v>745</v>
      </c>
      <c r="C24" s="161">
        <v>5.621</v>
      </c>
      <c r="D24" s="163">
        <v>8.603</v>
      </c>
      <c r="E24" s="161">
        <f t="shared" si="0"/>
        <v>2.9819999999999993</v>
      </c>
      <c r="F24" s="163">
        <v>0.989</v>
      </c>
      <c r="G24" s="160">
        <f t="shared" si="1"/>
        <v>1.9929999999999994</v>
      </c>
      <c r="H24" s="141">
        <v>17600</v>
      </c>
      <c r="I24" s="134"/>
      <c r="J24" s="102"/>
    </row>
    <row r="25" spans="1:10" ht="12.75">
      <c r="A25" s="156" t="s">
        <v>746</v>
      </c>
      <c r="B25" s="157" t="s">
        <v>747</v>
      </c>
      <c r="C25" s="161">
        <v>0</v>
      </c>
      <c r="D25" s="162">
        <v>3.308</v>
      </c>
      <c r="E25" s="161">
        <f t="shared" si="0"/>
        <v>3.308</v>
      </c>
      <c r="F25" s="162">
        <v>1.904</v>
      </c>
      <c r="G25" s="160">
        <f t="shared" si="1"/>
        <v>1.404</v>
      </c>
      <c r="H25" s="141">
        <v>16280</v>
      </c>
      <c r="I25" s="134"/>
      <c r="J25" s="102"/>
    </row>
    <row r="26" spans="1:10" ht="12.75">
      <c r="A26" s="156" t="s">
        <v>748</v>
      </c>
      <c r="B26" s="157" t="s">
        <v>749</v>
      </c>
      <c r="C26" s="161">
        <v>4.627</v>
      </c>
      <c r="D26" s="162">
        <v>5.23</v>
      </c>
      <c r="E26" s="161">
        <f t="shared" si="0"/>
        <v>0.6030000000000006</v>
      </c>
      <c r="F26" s="162">
        <v>0.022</v>
      </c>
      <c r="G26" s="160">
        <f t="shared" si="1"/>
        <v>0.5810000000000006</v>
      </c>
      <c r="H26" s="141">
        <v>4200</v>
      </c>
      <c r="I26" s="134"/>
      <c r="J26" s="102"/>
    </row>
    <row r="27" spans="1:10" ht="12.75">
      <c r="A27" s="156" t="s">
        <v>750</v>
      </c>
      <c r="B27" s="157" t="s">
        <v>751</v>
      </c>
      <c r="C27" s="161">
        <v>0</v>
      </c>
      <c r="D27" s="162">
        <v>1.157</v>
      </c>
      <c r="E27" s="161">
        <f t="shared" si="0"/>
        <v>1.157</v>
      </c>
      <c r="F27" s="162">
        <v>0</v>
      </c>
      <c r="G27" s="160">
        <f aca="true" t="shared" si="2" ref="G27:G32">E27-F27</f>
        <v>1.157</v>
      </c>
      <c r="H27" s="141">
        <v>7200</v>
      </c>
      <c r="I27" s="134"/>
      <c r="J27" s="102"/>
    </row>
    <row r="28" spans="1:10" ht="12.75">
      <c r="A28" s="156" t="s">
        <v>762</v>
      </c>
      <c r="B28" s="157" t="s">
        <v>763</v>
      </c>
      <c r="C28" s="161">
        <v>0</v>
      </c>
      <c r="D28" s="162">
        <v>5.258</v>
      </c>
      <c r="E28" s="161">
        <f t="shared" si="0"/>
        <v>5.258</v>
      </c>
      <c r="F28" s="162">
        <v>1</v>
      </c>
      <c r="G28" s="160">
        <f t="shared" si="2"/>
        <v>4.258</v>
      </c>
      <c r="H28" s="141">
        <v>26600</v>
      </c>
      <c r="I28" s="134"/>
      <c r="J28" s="102"/>
    </row>
    <row r="29" spans="1:10" ht="12.75">
      <c r="A29" s="156" t="s">
        <v>764</v>
      </c>
      <c r="B29" s="157" t="s">
        <v>765</v>
      </c>
      <c r="C29" s="161">
        <v>3.028</v>
      </c>
      <c r="D29" s="162">
        <v>5.31</v>
      </c>
      <c r="E29" s="161">
        <f t="shared" si="0"/>
        <v>2.2819999999999996</v>
      </c>
      <c r="F29" s="162">
        <v>0.776</v>
      </c>
      <c r="G29" s="160">
        <f t="shared" si="2"/>
        <v>1.5059999999999996</v>
      </c>
      <c r="H29" s="141">
        <v>15200</v>
      </c>
      <c r="I29" s="134"/>
      <c r="J29" s="102"/>
    </row>
    <row r="30" spans="1:10" ht="12.75">
      <c r="A30" s="156" t="s">
        <v>768</v>
      </c>
      <c r="B30" s="157" t="s">
        <v>769</v>
      </c>
      <c r="C30" s="161">
        <v>0</v>
      </c>
      <c r="D30" s="162">
        <v>3.02</v>
      </c>
      <c r="E30" s="161">
        <f>ABS(D30-C30)</f>
        <v>3.02</v>
      </c>
      <c r="F30" s="162">
        <v>1.2</v>
      </c>
      <c r="G30" s="160">
        <f t="shared" si="2"/>
        <v>1.82</v>
      </c>
      <c r="H30" s="141">
        <v>18400</v>
      </c>
      <c r="I30" s="134"/>
      <c r="J30" s="102"/>
    </row>
    <row r="31" spans="1:10" ht="12.75">
      <c r="A31" s="156" t="s">
        <v>772</v>
      </c>
      <c r="B31" s="157" t="s">
        <v>773</v>
      </c>
      <c r="C31" s="161">
        <v>0</v>
      </c>
      <c r="D31" s="162">
        <v>1.406</v>
      </c>
      <c r="E31" s="161">
        <f>ABS(D31-C31)</f>
        <v>1.406</v>
      </c>
      <c r="F31" s="162">
        <v>0.786</v>
      </c>
      <c r="G31" s="160">
        <f t="shared" si="2"/>
        <v>0.6199999999999999</v>
      </c>
      <c r="H31" s="141">
        <v>8800</v>
      </c>
      <c r="I31" s="134"/>
      <c r="J31" s="102"/>
    </row>
    <row r="32" spans="1:10" ht="12.75">
      <c r="A32" s="156" t="s">
        <v>774</v>
      </c>
      <c r="B32" s="157" t="s">
        <v>775</v>
      </c>
      <c r="C32" s="161">
        <v>0</v>
      </c>
      <c r="D32" s="162">
        <v>2.012</v>
      </c>
      <c r="E32" s="161">
        <f>ABS(D32-C32)</f>
        <v>2.012</v>
      </c>
      <c r="F32" s="162">
        <v>0.161</v>
      </c>
      <c r="G32" s="160">
        <f t="shared" si="2"/>
        <v>1.851</v>
      </c>
      <c r="H32" s="141">
        <v>13600</v>
      </c>
      <c r="I32" s="134"/>
      <c r="J32" s="102"/>
    </row>
    <row r="33" spans="1:9" ht="12.75">
      <c r="A33" s="608" t="s">
        <v>828</v>
      </c>
      <c r="B33" s="608"/>
      <c r="C33" s="608"/>
      <c r="D33" s="608"/>
      <c r="E33" s="152">
        <f>SUM(E7:E32)</f>
        <v>65.57499999999999</v>
      </c>
      <c r="F33" s="153">
        <f>SUM(F7:F32)</f>
        <v>20.913</v>
      </c>
      <c r="G33" s="174">
        <f>SUM(G7:G32)</f>
        <v>44.662</v>
      </c>
      <c r="H33" s="154">
        <f>SUM(H7:H32)</f>
        <v>421320</v>
      </c>
      <c r="I33" s="155"/>
    </row>
    <row r="34" spans="1:8" ht="12.75">
      <c r="A34" s="175"/>
      <c r="B34" s="175"/>
      <c r="C34" s="175"/>
      <c r="D34" s="175"/>
      <c r="E34" s="175"/>
      <c r="F34" s="175"/>
      <c r="G34" s="176"/>
      <c r="H34" s="177"/>
    </row>
    <row r="35" spans="1:8" ht="12.75" customHeight="1">
      <c r="A35" s="178" t="s">
        <v>829</v>
      </c>
      <c r="B35" s="179"/>
      <c r="C35" s="180"/>
      <c r="D35" s="180"/>
      <c r="E35" s="181">
        <f>SUM(E6+E33)</f>
        <v>79.95899999999999</v>
      </c>
      <c r="F35" s="181">
        <f>SUM(F6+F33)</f>
        <v>24.803</v>
      </c>
      <c r="G35" s="181">
        <f>SUM(G6+G33)</f>
        <v>55.156</v>
      </c>
      <c r="H35" s="182">
        <f>SUM(H6:H32)</f>
        <v>499728</v>
      </c>
    </row>
    <row r="36" spans="1:8" ht="12.75" customHeight="1">
      <c r="A36" s="178"/>
      <c r="B36" s="179"/>
      <c r="C36" s="180"/>
      <c r="D36" s="180"/>
      <c r="E36" s="181"/>
      <c r="F36" s="181"/>
      <c r="G36" s="181"/>
      <c r="H36" s="182"/>
    </row>
    <row r="37" spans="1:8" ht="12.75" customHeight="1">
      <c r="A37" s="183" t="s">
        <v>830</v>
      </c>
      <c r="B37" s="184"/>
      <c r="C37" s="180"/>
      <c r="D37" s="180"/>
      <c r="E37" s="181"/>
      <c r="F37" s="181"/>
      <c r="G37" s="181"/>
      <c r="H37" s="182"/>
    </row>
    <row r="38" spans="1:8" ht="12.75" customHeight="1">
      <c r="A38" s="178"/>
      <c r="B38" s="179"/>
      <c r="C38" s="180"/>
      <c r="D38" s="180"/>
      <c r="E38" s="181"/>
      <c r="F38" s="181"/>
      <c r="G38" s="181"/>
      <c r="H38" s="182"/>
    </row>
    <row r="39" spans="1:6" ht="12.75" customHeight="1">
      <c r="A39" s="186"/>
      <c r="B39" s="179"/>
      <c r="C39" s="180"/>
      <c r="D39" s="180"/>
      <c r="E39" s="180"/>
      <c r="F39" s="180"/>
    </row>
    <row r="40" ht="12.75" customHeight="1"/>
  </sheetData>
  <sheetProtection/>
  <mergeCells count="8">
    <mergeCell ref="H3:H4"/>
    <mergeCell ref="I3:I4"/>
    <mergeCell ref="A6:D6"/>
    <mergeCell ref="A33:D3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5" width="8.28125" style="27" customWidth="1"/>
    <col min="6" max="7" width="8.28125" style="187" customWidth="1"/>
    <col min="8" max="8" width="9.28125" style="111" customWidth="1"/>
    <col min="9" max="9" width="20.8515625" style="0" customWidth="1"/>
  </cols>
  <sheetData>
    <row r="2" ht="18">
      <c r="A2" s="112" t="s">
        <v>623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88" t="s">
        <v>831</v>
      </c>
      <c r="B5" s="189" t="s">
        <v>832</v>
      </c>
      <c r="C5" s="122">
        <v>20.523</v>
      </c>
      <c r="D5" s="123">
        <v>37.612</v>
      </c>
      <c r="E5" s="190">
        <f>D5-C5</f>
        <v>17.089000000000002</v>
      </c>
      <c r="F5" s="191">
        <v>5.807</v>
      </c>
      <c r="G5" s="192">
        <f aca="true" t="shared" si="0" ref="G5:G11">E5-F5</f>
        <v>11.282000000000002</v>
      </c>
      <c r="H5" s="193">
        <v>85100</v>
      </c>
      <c r="I5" s="127"/>
    </row>
    <row r="6" spans="1:9" ht="12.75">
      <c r="A6" s="194" t="s">
        <v>833</v>
      </c>
      <c r="B6" s="195" t="s">
        <v>834</v>
      </c>
      <c r="C6" s="136">
        <v>0</v>
      </c>
      <c r="D6" s="137">
        <v>6.471</v>
      </c>
      <c r="E6" s="138">
        <f>D6-C6</f>
        <v>6.471</v>
      </c>
      <c r="F6" s="196">
        <v>1.019</v>
      </c>
      <c r="G6" s="197">
        <f t="shared" si="0"/>
        <v>5.452</v>
      </c>
      <c r="H6" s="198">
        <v>51200</v>
      </c>
      <c r="I6" s="134"/>
    </row>
    <row r="7" spans="1:9" ht="12.75">
      <c r="A7" s="194" t="s">
        <v>835</v>
      </c>
      <c r="B7" s="195" t="s">
        <v>836</v>
      </c>
      <c r="C7" s="136">
        <v>0</v>
      </c>
      <c r="D7" s="137">
        <v>12.454</v>
      </c>
      <c r="E7" s="138">
        <v>9.854</v>
      </c>
      <c r="F7" s="196">
        <v>2.728</v>
      </c>
      <c r="G7" s="197">
        <f t="shared" si="0"/>
        <v>7.1259999999999994</v>
      </c>
      <c r="H7" s="198">
        <v>79900</v>
      </c>
      <c r="I7" s="134"/>
    </row>
    <row r="8" spans="1:9" ht="12.75">
      <c r="A8" s="194" t="s">
        <v>837</v>
      </c>
      <c r="B8" s="195" t="s">
        <v>838</v>
      </c>
      <c r="C8" s="136">
        <v>17.303</v>
      </c>
      <c r="D8" s="137">
        <v>34.428</v>
      </c>
      <c r="E8" s="138">
        <f>D8-C8</f>
        <v>17.124999999999996</v>
      </c>
      <c r="F8" s="196">
        <v>5.212</v>
      </c>
      <c r="G8" s="197">
        <f t="shared" si="0"/>
        <v>11.912999999999997</v>
      </c>
      <c r="H8" s="198">
        <v>97900</v>
      </c>
      <c r="I8" s="199"/>
    </row>
    <row r="9" spans="1:9" ht="12.75">
      <c r="A9" s="200" t="s">
        <v>683</v>
      </c>
      <c r="B9" s="201" t="s">
        <v>839</v>
      </c>
      <c r="C9" s="202">
        <v>9.13</v>
      </c>
      <c r="D9" s="203">
        <v>31.258</v>
      </c>
      <c r="E9" s="147">
        <f>D9-C9</f>
        <v>22.128</v>
      </c>
      <c r="F9" s="204">
        <v>8.844</v>
      </c>
      <c r="G9" s="205">
        <f t="shared" si="0"/>
        <v>13.284</v>
      </c>
      <c r="H9" s="206">
        <v>106200</v>
      </c>
      <c r="I9" s="207"/>
    </row>
    <row r="10" spans="1:9" ht="12.75">
      <c r="A10" s="194" t="s">
        <v>840</v>
      </c>
      <c r="B10" s="195" t="s">
        <v>841</v>
      </c>
      <c r="C10" s="208">
        <v>0</v>
      </c>
      <c r="D10" s="209">
        <v>0</v>
      </c>
      <c r="E10" s="138">
        <v>0.088</v>
      </c>
      <c r="F10" s="196">
        <v>0</v>
      </c>
      <c r="G10" s="197">
        <f t="shared" si="0"/>
        <v>0.088</v>
      </c>
      <c r="H10" s="198">
        <v>700</v>
      </c>
      <c r="I10" s="120"/>
    </row>
    <row r="11" spans="1:9" ht="12.75">
      <c r="A11" s="210" t="s">
        <v>842</v>
      </c>
      <c r="B11" s="211" t="s">
        <v>843</v>
      </c>
      <c r="C11" s="116">
        <v>14.909</v>
      </c>
      <c r="D11" s="117">
        <v>22.153</v>
      </c>
      <c r="E11" s="212">
        <f>D11-C11</f>
        <v>7.243999999999998</v>
      </c>
      <c r="F11" s="213">
        <v>2.254</v>
      </c>
      <c r="G11" s="214">
        <f t="shared" si="0"/>
        <v>4.989999999999998</v>
      </c>
      <c r="H11" s="215">
        <v>40900</v>
      </c>
      <c r="I11" s="143"/>
    </row>
    <row r="12" spans="1:9" ht="12.75">
      <c r="A12" s="613" t="s">
        <v>685</v>
      </c>
      <c r="B12" s="613"/>
      <c r="C12" s="613"/>
      <c r="D12" s="613"/>
      <c r="E12" s="216">
        <f>SUM(E5:E11)</f>
        <v>79.999</v>
      </c>
      <c r="F12" s="216">
        <f>SUM(F5:F11)</f>
        <v>25.864</v>
      </c>
      <c r="G12" s="176">
        <f>SUM(G5:G11)</f>
        <v>54.13499999999999</v>
      </c>
      <c r="H12" s="217">
        <f>SUM(H5:H11)</f>
        <v>461900</v>
      </c>
      <c r="I12" s="155"/>
    </row>
    <row r="13" spans="1:9" ht="12.75">
      <c r="A13" s="218" t="s">
        <v>844</v>
      </c>
      <c r="B13" s="219" t="s">
        <v>845</v>
      </c>
      <c r="C13" s="220">
        <v>0</v>
      </c>
      <c r="D13" s="221">
        <v>0.865</v>
      </c>
      <c r="E13" s="190">
        <f aca="true" t="shared" si="1" ref="E13:E44">D13-C13</f>
        <v>0.865</v>
      </c>
      <c r="F13" s="191">
        <v>0</v>
      </c>
      <c r="G13" s="192">
        <f aca="true" t="shared" si="2" ref="G13:G44">E13-F13</f>
        <v>0.865</v>
      </c>
      <c r="H13" s="222">
        <v>7200</v>
      </c>
      <c r="I13" s="120"/>
    </row>
    <row r="14" spans="1:9" ht="12.75">
      <c r="A14" s="223" t="s">
        <v>846</v>
      </c>
      <c r="B14" s="224" t="s">
        <v>847</v>
      </c>
      <c r="C14" s="225">
        <v>0</v>
      </c>
      <c r="D14" s="163">
        <v>3.078</v>
      </c>
      <c r="E14" s="138">
        <f t="shared" si="1"/>
        <v>3.078</v>
      </c>
      <c r="F14" s="196">
        <v>0.555</v>
      </c>
      <c r="G14" s="197">
        <f t="shared" si="2"/>
        <v>2.5229999999999997</v>
      </c>
      <c r="H14" s="226">
        <v>16800</v>
      </c>
      <c r="I14" s="134"/>
    </row>
    <row r="15" spans="1:9" ht="12.75">
      <c r="A15" s="223" t="s">
        <v>848</v>
      </c>
      <c r="B15" s="224" t="s">
        <v>849</v>
      </c>
      <c r="C15" s="225">
        <v>0</v>
      </c>
      <c r="D15" s="163">
        <v>2.897</v>
      </c>
      <c r="E15" s="138">
        <f t="shared" si="1"/>
        <v>2.897</v>
      </c>
      <c r="F15" s="196">
        <v>0.26</v>
      </c>
      <c r="G15" s="197">
        <f t="shared" si="2"/>
        <v>2.6369999999999996</v>
      </c>
      <c r="H15" s="226">
        <v>16000</v>
      </c>
      <c r="I15" s="134"/>
    </row>
    <row r="16" spans="1:9" ht="12.75">
      <c r="A16" s="223" t="s">
        <v>850</v>
      </c>
      <c r="B16" s="224" t="s">
        <v>851</v>
      </c>
      <c r="C16" s="225">
        <v>0</v>
      </c>
      <c r="D16" s="163">
        <v>5.17</v>
      </c>
      <c r="E16" s="138">
        <f t="shared" si="1"/>
        <v>5.17</v>
      </c>
      <c r="F16" s="196">
        <v>1.08</v>
      </c>
      <c r="G16" s="197">
        <f t="shared" si="2"/>
        <v>4.09</v>
      </c>
      <c r="H16" s="226">
        <v>16800</v>
      </c>
      <c r="I16" s="134"/>
    </row>
    <row r="17" spans="1:9" ht="12.75">
      <c r="A17" s="223" t="s">
        <v>852</v>
      </c>
      <c r="B17" s="224" t="s">
        <v>853</v>
      </c>
      <c r="C17" s="225">
        <v>5.086</v>
      </c>
      <c r="D17" s="163">
        <v>7.025</v>
      </c>
      <c r="E17" s="138">
        <f t="shared" si="1"/>
        <v>1.939</v>
      </c>
      <c r="F17" s="196">
        <v>0.221</v>
      </c>
      <c r="G17" s="197">
        <f t="shared" si="2"/>
        <v>1.718</v>
      </c>
      <c r="H17" s="226">
        <v>11600</v>
      </c>
      <c r="I17" s="134"/>
    </row>
    <row r="18" spans="1:9" ht="12.75">
      <c r="A18" s="223" t="s">
        <v>854</v>
      </c>
      <c r="B18" s="224" t="s">
        <v>855</v>
      </c>
      <c r="C18" s="161">
        <v>0</v>
      </c>
      <c r="D18" s="162">
        <v>3.042</v>
      </c>
      <c r="E18" s="138">
        <f t="shared" si="1"/>
        <v>3.042</v>
      </c>
      <c r="F18" s="196">
        <v>1.459</v>
      </c>
      <c r="G18" s="197">
        <f t="shared" si="2"/>
        <v>1.5829999999999997</v>
      </c>
      <c r="H18" s="226">
        <v>12200</v>
      </c>
      <c r="I18" s="134"/>
    </row>
    <row r="19" spans="1:9" ht="12.75">
      <c r="A19" s="223" t="s">
        <v>856</v>
      </c>
      <c r="B19" s="224" t="s">
        <v>857</v>
      </c>
      <c r="C19" s="161">
        <v>0</v>
      </c>
      <c r="D19" s="162">
        <v>6.56</v>
      </c>
      <c r="E19" s="138">
        <f t="shared" si="1"/>
        <v>6.56</v>
      </c>
      <c r="F19" s="196">
        <v>1.205</v>
      </c>
      <c r="G19" s="197">
        <f t="shared" si="2"/>
        <v>5.3549999999999995</v>
      </c>
      <c r="H19" s="226">
        <v>46100</v>
      </c>
      <c r="I19" s="134"/>
    </row>
    <row r="20" spans="1:9" ht="12.75">
      <c r="A20" s="223" t="s">
        <v>858</v>
      </c>
      <c r="B20" s="224" t="s">
        <v>859</v>
      </c>
      <c r="C20" s="161">
        <v>0</v>
      </c>
      <c r="D20" s="162">
        <v>2.527</v>
      </c>
      <c r="E20" s="138">
        <f t="shared" si="1"/>
        <v>2.527</v>
      </c>
      <c r="F20" s="196">
        <v>0.585</v>
      </c>
      <c r="G20" s="197">
        <f t="shared" si="2"/>
        <v>1.9420000000000002</v>
      </c>
      <c r="H20" s="226">
        <v>18100</v>
      </c>
      <c r="I20" s="134"/>
    </row>
    <row r="21" spans="1:9" ht="12.75">
      <c r="A21" s="223" t="s">
        <v>860</v>
      </c>
      <c r="B21" s="224" t="s">
        <v>861</v>
      </c>
      <c r="C21" s="161">
        <v>0</v>
      </c>
      <c r="D21" s="162">
        <v>1.557</v>
      </c>
      <c r="E21" s="138">
        <f t="shared" si="1"/>
        <v>1.557</v>
      </c>
      <c r="F21" s="196">
        <v>0.378</v>
      </c>
      <c r="G21" s="197">
        <f t="shared" si="2"/>
        <v>1.1789999999999998</v>
      </c>
      <c r="H21" s="226">
        <v>8300</v>
      </c>
      <c r="I21" s="134"/>
    </row>
    <row r="22" spans="1:9" ht="12.75">
      <c r="A22" s="223" t="s">
        <v>862</v>
      </c>
      <c r="B22" s="224" t="s">
        <v>863</v>
      </c>
      <c r="C22" s="161">
        <v>0</v>
      </c>
      <c r="D22" s="162">
        <v>9.738</v>
      </c>
      <c r="E22" s="138">
        <f t="shared" si="1"/>
        <v>9.738</v>
      </c>
      <c r="F22" s="196">
        <v>1.964</v>
      </c>
      <c r="G22" s="197">
        <f t="shared" si="2"/>
        <v>7.773999999999999</v>
      </c>
      <c r="H22" s="226">
        <v>43500</v>
      </c>
      <c r="I22" s="134"/>
    </row>
    <row r="23" spans="1:9" ht="12.75">
      <c r="A23" s="223" t="s">
        <v>864</v>
      </c>
      <c r="B23" s="224" t="s">
        <v>865</v>
      </c>
      <c r="C23" s="161">
        <v>0</v>
      </c>
      <c r="D23" s="162">
        <v>1.731</v>
      </c>
      <c r="E23" s="138">
        <f t="shared" si="1"/>
        <v>1.731</v>
      </c>
      <c r="F23" s="196">
        <v>0.608</v>
      </c>
      <c r="G23" s="197">
        <f t="shared" si="2"/>
        <v>1.1230000000000002</v>
      </c>
      <c r="H23" s="226">
        <v>4300</v>
      </c>
      <c r="I23" s="134"/>
    </row>
    <row r="24" spans="1:9" ht="12.75">
      <c r="A24" s="223" t="s">
        <v>866</v>
      </c>
      <c r="B24" s="224" t="s">
        <v>867</v>
      </c>
      <c r="C24" s="161">
        <v>0</v>
      </c>
      <c r="D24" s="162">
        <v>2.085</v>
      </c>
      <c r="E24" s="138">
        <f t="shared" si="1"/>
        <v>2.085</v>
      </c>
      <c r="F24" s="196">
        <v>0.066</v>
      </c>
      <c r="G24" s="197">
        <f t="shared" si="2"/>
        <v>2.019</v>
      </c>
      <c r="H24" s="226">
        <v>19200</v>
      </c>
      <c r="I24" s="134"/>
    </row>
    <row r="25" spans="1:9" ht="12.75">
      <c r="A25" s="223" t="s">
        <v>868</v>
      </c>
      <c r="B25" s="224" t="s">
        <v>869</v>
      </c>
      <c r="C25" s="161">
        <v>0</v>
      </c>
      <c r="D25" s="162">
        <v>2.774</v>
      </c>
      <c r="E25" s="138">
        <f t="shared" si="1"/>
        <v>2.774</v>
      </c>
      <c r="F25" s="196">
        <v>0</v>
      </c>
      <c r="G25" s="197">
        <f t="shared" si="2"/>
        <v>2.774</v>
      </c>
      <c r="H25" s="226">
        <v>12800</v>
      </c>
      <c r="I25" s="134"/>
    </row>
    <row r="26" spans="1:9" ht="12.75">
      <c r="A26" s="223" t="s">
        <v>870</v>
      </c>
      <c r="B26" s="224" t="s">
        <v>871</v>
      </c>
      <c r="C26" s="161">
        <v>0</v>
      </c>
      <c r="D26" s="162">
        <v>3.419</v>
      </c>
      <c r="E26" s="138">
        <f t="shared" si="1"/>
        <v>3.419</v>
      </c>
      <c r="F26" s="196">
        <v>1.071</v>
      </c>
      <c r="G26" s="197">
        <f t="shared" si="2"/>
        <v>2.348</v>
      </c>
      <c r="H26" s="226">
        <v>6900</v>
      </c>
      <c r="I26" s="134"/>
    </row>
    <row r="27" spans="1:9" ht="12.75">
      <c r="A27" s="223" t="s">
        <v>872</v>
      </c>
      <c r="B27" s="224" t="s">
        <v>873</v>
      </c>
      <c r="C27" s="161">
        <v>10.087</v>
      </c>
      <c r="D27" s="162">
        <v>11.895</v>
      </c>
      <c r="E27" s="138">
        <f t="shared" si="1"/>
        <v>1.8079999999999998</v>
      </c>
      <c r="F27" s="196">
        <v>0.1</v>
      </c>
      <c r="G27" s="197">
        <f t="shared" si="2"/>
        <v>1.7079999999999997</v>
      </c>
      <c r="H27" s="226">
        <v>12000</v>
      </c>
      <c r="I27" s="134"/>
    </row>
    <row r="28" spans="1:9" ht="12.75">
      <c r="A28" s="223" t="s">
        <v>874</v>
      </c>
      <c r="B28" s="224" t="s">
        <v>875</v>
      </c>
      <c r="C28" s="161">
        <v>5.304</v>
      </c>
      <c r="D28" s="162">
        <v>5.863</v>
      </c>
      <c r="E28" s="138">
        <f t="shared" si="1"/>
        <v>0.5590000000000002</v>
      </c>
      <c r="F28" s="196">
        <v>0</v>
      </c>
      <c r="G28" s="197">
        <f t="shared" si="2"/>
        <v>0.5590000000000002</v>
      </c>
      <c r="H28" s="226">
        <v>2000</v>
      </c>
      <c r="I28" s="134"/>
    </row>
    <row r="29" spans="1:9" ht="12.75">
      <c r="A29" s="223" t="s">
        <v>876</v>
      </c>
      <c r="B29" s="224" t="s">
        <v>877</v>
      </c>
      <c r="C29" s="161">
        <v>0</v>
      </c>
      <c r="D29" s="162">
        <v>1.481</v>
      </c>
      <c r="E29" s="138">
        <f t="shared" si="1"/>
        <v>1.481</v>
      </c>
      <c r="F29" s="196">
        <v>0</v>
      </c>
      <c r="G29" s="197">
        <f t="shared" si="2"/>
        <v>1.481</v>
      </c>
      <c r="H29" s="226">
        <v>13000</v>
      </c>
      <c r="I29" s="134"/>
    </row>
    <row r="30" spans="1:9" ht="12.75">
      <c r="A30" s="223" t="s">
        <v>878</v>
      </c>
      <c r="B30" s="224" t="s">
        <v>879</v>
      </c>
      <c r="C30" s="161">
        <v>0.284</v>
      </c>
      <c r="D30" s="162">
        <v>2.674</v>
      </c>
      <c r="E30" s="138">
        <f t="shared" si="1"/>
        <v>2.39</v>
      </c>
      <c r="F30" s="196">
        <v>0.314</v>
      </c>
      <c r="G30" s="197">
        <f t="shared" si="2"/>
        <v>2.076</v>
      </c>
      <c r="H30" s="226">
        <v>17000</v>
      </c>
      <c r="I30" s="134"/>
    </row>
    <row r="31" spans="1:9" ht="12.75">
      <c r="A31" s="223" t="s">
        <v>880</v>
      </c>
      <c r="B31" s="224" t="s">
        <v>881</v>
      </c>
      <c r="C31" s="161">
        <v>3.981</v>
      </c>
      <c r="D31" s="162">
        <v>6.198</v>
      </c>
      <c r="E31" s="138">
        <f t="shared" si="1"/>
        <v>2.2170000000000005</v>
      </c>
      <c r="F31" s="196">
        <v>0.888</v>
      </c>
      <c r="G31" s="197">
        <f t="shared" si="2"/>
        <v>1.3290000000000006</v>
      </c>
      <c r="H31" s="226">
        <v>9500</v>
      </c>
      <c r="I31" s="134"/>
    </row>
    <row r="32" spans="1:9" ht="12.75">
      <c r="A32" s="223" t="s">
        <v>882</v>
      </c>
      <c r="B32" s="224" t="s">
        <v>883</v>
      </c>
      <c r="C32" s="161">
        <v>0</v>
      </c>
      <c r="D32" s="162">
        <v>1.497</v>
      </c>
      <c r="E32" s="138">
        <f t="shared" si="1"/>
        <v>1.497</v>
      </c>
      <c r="F32" s="196">
        <v>0</v>
      </c>
      <c r="G32" s="197">
        <f t="shared" si="2"/>
        <v>1.497</v>
      </c>
      <c r="H32" s="226">
        <v>9100</v>
      </c>
      <c r="I32" s="134"/>
    </row>
    <row r="33" spans="1:9" ht="12.75">
      <c r="A33" s="223" t="s">
        <v>884</v>
      </c>
      <c r="B33" s="224" t="s">
        <v>885</v>
      </c>
      <c r="C33" s="161">
        <v>0</v>
      </c>
      <c r="D33" s="162">
        <v>0.595</v>
      </c>
      <c r="E33" s="138">
        <f t="shared" si="1"/>
        <v>0.595</v>
      </c>
      <c r="F33" s="196">
        <v>0.126</v>
      </c>
      <c r="G33" s="197">
        <f t="shared" si="2"/>
        <v>0.469</v>
      </c>
      <c r="H33" s="226">
        <v>4800</v>
      </c>
      <c r="I33" s="134"/>
    </row>
    <row r="34" spans="1:9" ht="12.75">
      <c r="A34" s="223" t="s">
        <v>886</v>
      </c>
      <c r="B34" s="224" t="s">
        <v>887</v>
      </c>
      <c r="C34" s="161">
        <v>0</v>
      </c>
      <c r="D34" s="162">
        <v>1.41</v>
      </c>
      <c r="E34" s="138">
        <f t="shared" si="1"/>
        <v>1.41</v>
      </c>
      <c r="F34" s="196">
        <v>1.091</v>
      </c>
      <c r="G34" s="197">
        <f t="shared" si="2"/>
        <v>0.31899999999999995</v>
      </c>
      <c r="H34" s="227">
        <v>2600</v>
      </c>
      <c r="I34" s="134"/>
    </row>
    <row r="35" spans="1:9" ht="12.75">
      <c r="A35" s="223" t="s">
        <v>888</v>
      </c>
      <c r="B35" s="224" t="s">
        <v>889</v>
      </c>
      <c r="C35" s="161">
        <v>0</v>
      </c>
      <c r="D35" s="162">
        <v>7.14</v>
      </c>
      <c r="E35" s="138">
        <f t="shared" si="1"/>
        <v>7.14</v>
      </c>
      <c r="F35" s="196">
        <v>2.767</v>
      </c>
      <c r="G35" s="197">
        <f t="shared" si="2"/>
        <v>4.372999999999999</v>
      </c>
      <c r="H35" s="227">
        <v>39500</v>
      </c>
      <c r="I35" s="134"/>
    </row>
    <row r="36" spans="1:9" ht="12.75">
      <c r="A36" s="223" t="s">
        <v>890</v>
      </c>
      <c r="B36" s="224" t="s">
        <v>891</v>
      </c>
      <c r="C36" s="161">
        <v>0</v>
      </c>
      <c r="D36" s="162">
        <v>2.221</v>
      </c>
      <c r="E36" s="138">
        <f t="shared" si="1"/>
        <v>2.221</v>
      </c>
      <c r="F36" s="196">
        <v>1.382</v>
      </c>
      <c r="G36" s="197">
        <f t="shared" si="2"/>
        <v>0.8390000000000002</v>
      </c>
      <c r="H36" s="227">
        <v>6700</v>
      </c>
      <c r="I36" s="134"/>
    </row>
    <row r="37" spans="1:9" ht="12.75">
      <c r="A37" s="223" t="s">
        <v>892</v>
      </c>
      <c r="B37" s="224" t="s">
        <v>893</v>
      </c>
      <c r="C37" s="161">
        <v>0</v>
      </c>
      <c r="D37" s="162">
        <v>0.69</v>
      </c>
      <c r="E37" s="138">
        <f t="shared" si="1"/>
        <v>0.69</v>
      </c>
      <c r="F37" s="196">
        <v>0.69</v>
      </c>
      <c r="G37" s="197">
        <f t="shared" si="2"/>
        <v>0</v>
      </c>
      <c r="H37" s="227">
        <v>5500</v>
      </c>
      <c r="I37" s="134"/>
    </row>
    <row r="38" spans="1:9" ht="12.75">
      <c r="A38" s="223" t="s">
        <v>894</v>
      </c>
      <c r="B38" s="224" t="s">
        <v>895</v>
      </c>
      <c r="C38" s="161">
        <v>5.701</v>
      </c>
      <c r="D38" s="162">
        <v>12.561</v>
      </c>
      <c r="E38" s="138">
        <f t="shared" si="1"/>
        <v>6.86</v>
      </c>
      <c r="F38" s="196">
        <v>2.115</v>
      </c>
      <c r="G38" s="197">
        <f t="shared" si="2"/>
        <v>4.745</v>
      </c>
      <c r="H38" s="227">
        <v>43900</v>
      </c>
      <c r="I38" s="134"/>
    </row>
    <row r="39" spans="1:9" ht="12.75">
      <c r="A39" s="223" t="s">
        <v>896</v>
      </c>
      <c r="B39" s="224" t="s">
        <v>897</v>
      </c>
      <c r="C39" s="161">
        <v>0</v>
      </c>
      <c r="D39" s="162">
        <v>1.987</v>
      </c>
      <c r="E39" s="138">
        <f t="shared" si="1"/>
        <v>1.987</v>
      </c>
      <c r="F39" s="196">
        <v>0.678</v>
      </c>
      <c r="G39" s="197">
        <f t="shared" si="2"/>
        <v>1.3090000000000002</v>
      </c>
      <c r="H39" s="227">
        <v>12500</v>
      </c>
      <c r="I39" s="134"/>
    </row>
    <row r="40" spans="1:9" ht="12.75">
      <c r="A40" s="223" t="s">
        <v>898</v>
      </c>
      <c r="B40" s="224" t="s">
        <v>899</v>
      </c>
      <c r="C40" s="161">
        <v>0</v>
      </c>
      <c r="D40" s="162">
        <v>1.382</v>
      </c>
      <c r="E40" s="138">
        <f t="shared" si="1"/>
        <v>1.382</v>
      </c>
      <c r="F40" s="196">
        <v>0.476</v>
      </c>
      <c r="G40" s="197">
        <f t="shared" si="2"/>
        <v>0.9059999999999999</v>
      </c>
      <c r="H40" s="226">
        <v>8700</v>
      </c>
      <c r="I40" s="134"/>
    </row>
    <row r="41" spans="1:9" ht="12.75">
      <c r="A41" s="223" t="s">
        <v>900</v>
      </c>
      <c r="B41" s="224" t="s">
        <v>901</v>
      </c>
      <c r="C41" s="161">
        <v>0</v>
      </c>
      <c r="D41" s="162">
        <v>1.849</v>
      </c>
      <c r="E41" s="138">
        <f t="shared" si="1"/>
        <v>1.849</v>
      </c>
      <c r="F41" s="196">
        <v>0.481</v>
      </c>
      <c r="G41" s="197">
        <f t="shared" si="2"/>
        <v>1.3679999999999999</v>
      </c>
      <c r="H41" s="226">
        <v>10500</v>
      </c>
      <c r="I41" s="134"/>
    </row>
    <row r="42" spans="1:9" ht="12.75">
      <c r="A42" s="223" t="s">
        <v>902</v>
      </c>
      <c r="B42" s="224" t="s">
        <v>903</v>
      </c>
      <c r="C42" s="161">
        <v>0</v>
      </c>
      <c r="D42" s="162">
        <v>4.468</v>
      </c>
      <c r="E42" s="138">
        <f t="shared" si="1"/>
        <v>4.468</v>
      </c>
      <c r="F42" s="196">
        <v>0.437</v>
      </c>
      <c r="G42" s="197">
        <f t="shared" si="2"/>
        <v>4.031</v>
      </c>
      <c r="H42" s="226">
        <v>28000</v>
      </c>
      <c r="I42" s="134"/>
    </row>
    <row r="43" spans="1:9" ht="12.75">
      <c r="A43" s="223" t="s">
        <v>904</v>
      </c>
      <c r="B43" s="224" t="s">
        <v>905</v>
      </c>
      <c r="C43" s="161">
        <v>0</v>
      </c>
      <c r="D43" s="162">
        <v>0.906</v>
      </c>
      <c r="E43" s="138">
        <f t="shared" si="1"/>
        <v>0.906</v>
      </c>
      <c r="F43" s="196">
        <v>0.906</v>
      </c>
      <c r="G43" s="197">
        <f t="shared" si="2"/>
        <v>0</v>
      </c>
      <c r="H43" s="226">
        <v>0</v>
      </c>
      <c r="I43" s="134"/>
    </row>
    <row r="44" spans="1:9" ht="12.75">
      <c r="A44" s="223" t="s">
        <v>906</v>
      </c>
      <c r="B44" s="224" t="s">
        <v>907</v>
      </c>
      <c r="C44" s="161">
        <v>0</v>
      </c>
      <c r="D44" s="163">
        <v>2.716</v>
      </c>
      <c r="E44" s="138">
        <f t="shared" si="1"/>
        <v>2.716</v>
      </c>
      <c r="F44" s="196">
        <v>0.539</v>
      </c>
      <c r="G44" s="197">
        <f t="shared" si="2"/>
        <v>2.177</v>
      </c>
      <c r="H44" s="226">
        <v>12000</v>
      </c>
      <c r="I44" s="134"/>
    </row>
    <row r="45" spans="1:9" ht="12.75">
      <c r="A45" s="223" t="s">
        <v>908</v>
      </c>
      <c r="B45" s="224" t="s">
        <v>909</v>
      </c>
      <c r="C45" s="161">
        <v>0</v>
      </c>
      <c r="D45" s="163">
        <v>5.978</v>
      </c>
      <c r="E45" s="138">
        <f aca="true" t="shared" si="3" ref="E45:E65">D45-C45</f>
        <v>5.978</v>
      </c>
      <c r="F45" s="196">
        <v>1.83</v>
      </c>
      <c r="G45" s="197">
        <f aca="true" t="shared" si="4" ref="G45:G65">E45-F45</f>
        <v>4.148</v>
      </c>
      <c r="H45" s="226">
        <v>26000</v>
      </c>
      <c r="I45" s="134"/>
    </row>
    <row r="46" spans="1:9" ht="12.75">
      <c r="A46" s="223" t="s">
        <v>910</v>
      </c>
      <c r="B46" s="224" t="s">
        <v>911</v>
      </c>
      <c r="C46" s="161">
        <v>0</v>
      </c>
      <c r="D46" s="163">
        <v>5.016</v>
      </c>
      <c r="E46" s="138">
        <f t="shared" si="3"/>
        <v>5.016</v>
      </c>
      <c r="F46" s="196">
        <v>0.426</v>
      </c>
      <c r="G46" s="197">
        <f t="shared" si="4"/>
        <v>4.59</v>
      </c>
      <c r="H46" s="226">
        <v>38400</v>
      </c>
      <c r="I46" s="134"/>
    </row>
    <row r="47" spans="1:9" ht="12.75">
      <c r="A47" s="223" t="s">
        <v>912</v>
      </c>
      <c r="B47" s="224" t="s">
        <v>913</v>
      </c>
      <c r="C47" s="161">
        <v>0</v>
      </c>
      <c r="D47" s="163">
        <v>1.823</v>
      </c>
      <c r="E47" s="138">
        <f t="shared" si="3"/>
        <v>1.823</v>
      </c>
      <c r="F47" s="196">
        <v>0.425</v>
      </c>
      <c r="G47" s="197">
        <f t="shared" si="4"/>
        <v>1.398</v>
      </c>
      <c r="H47" s="226">
        <v>12000</v>
      </c>
      <c r="I47" s="134"/>
    </row>
    <row r="48" spans="1:10" ht="12.75">
      <c r="A48" s="223" t="s">
        <v>914</v>
      </c>
      <c r="B48" s="224" t="s">
        <v>915</v>
      </c>
      <c r="C48" s="161">
        <v>0</v>
      </c>
      <c r="D48" s="163">
        <v>0.495</v>
      </c>
      <c r="E48" s="138">
        <f t="shared" si="3"/>
        <v>0.495</v>
      </c>
      <c r="F48" s="196">
        <v>0.495</v>
      </c>
      <c r="G48" s="197">
        <f t="shared" si="4"/>
        <v>0</v>
      </c>
      <c r="H48" s="226">
        <v>0</v>
      </c>
      <c r="I48" s="134"/>
      <c r="J48" s="102"/>
    </row>
    <row r="49" spans="1:9" ht="12.75">
      <c r="A49" s="223" t="s">
        <v>916</v>
      </c>
      <c r="B49" s="224" t="s">
        <v>917</v>
      </c>
      <c r="C49" s="161">
        <v>0</v>
      </c>
      <c r="D49" s="163">
        <v>4.49</v>
      </c>
      <c r="E49" s="138">
        <f t="shared" si="3"/>
        <v>4.49</v>
      </c>
      <c r="F49" s="196">
        <v>1.536</v>
      </c>
      <c r="G49" s="197">
        <f t="shared" si="4"/>
        <v>2.954</v>
      </c>
      <c r="H49" s="226">
        <v>28500</v>
      </c>
      <c r="I49" s="134"/>
    </row>
    <row r="50" spans="1:9" ht="12.75">
      <c r="A50" s="223" t="s">
        <v>918</v>
      </c>
      <c r="B50" s="224" t="s">
        <v>919</v>
      </c>
      <c r="C50" s="161">
        <v>0</v>
      </c>
      <c r="D50" s="163">
        <v>3.653</v>
      </c>
      <c r="E50" s="138">
        <f t="shared" si="3"/>
        <v>3.653</v>
      </c>
      <c r="F50" s="196">
        <v>0.508</v>
      </c>
      <c r="G50" s="197">
        <f t="shared" si="4"/>
        <v>3.145</v>
      </c>
      <c r="H50" s="226">
        <v>14400</v>
      </c>
      <c r="I50" s="134"/>
    </row>
    <row r="51" spans="1:9" ht="12.75">
      <c r="A51" s="223" t="s">
        <v>920</v>
      </c>
      <c r="B51" s="224" t="s">
        <v>921</v>
      </c>
      <c r="C51" s="161">
        <v>0</v>
      </c>
      <c r="D51" s="163">
        <v>1.705</v>
      </c>
      <c r="E51" s="138">
        <f t="shared" si="3"/>
        <v>1.705</v>
      </c>
      <c r="F51" s="196">
        <v>0.6</v>
      </c>
      <c r="G51" s="197">
        <f t="shared" si="4"/>
        <v>1.105</v>
      </c>
      <c r="H51" s="226">
        <v>8400</v>
      </c>
      <c r="I51" s="134"/>
    </row>
    <row r="52" spans="1:9" ht="12.75">
      <c r="A52" s="223" t="s">
        <v>922</v>
      </c>
      <c r="B52" s="224" t="s">
        <v>923</v>
      </c>
      <c r="C52" s="161">
        <v>0</v>
      </c>
      <c r="D52" s="163">
        <v>1.941</v>
      </c>
      <c r="E52" s="138">
        <f t="shared" si="3"/>
        <v>1.941</v>
      </c>
      <c r="F52" s="196">
        <v>1.044</v>
      </c>
      <c r="G52" s="197">
        <f t="shared" si="4"/>
        <v>0.897</v>
      </c>
      <c r="H52" s="226">
        <v>6300</v>
      </c>
      <c r="I52" s="134"/>
    </row>
    <row r="53" spans="1:9" ht="12.75">
      <c r="A53" s="223" t="s">
        <v>924</v>
      </c>
      <c r="B53" s="224" t="s">
        <v>925</v>
      </c>
      <c r="C53" s="161">
        <v>0</v>
      </c>
      <c r="D53" s="163">
        <v>9.571</v>
      </c>
      <c r="E53" s="138">
        <f t="shared" si="3"/>
        <v>9.571</v>
      </c>
      <c r="F53" s="196">
        <v>3.278</v>
      </c>
      <c r="G53" s="197">
        <f t="shared" si="4"/>
        <v>6.292999999999999</v>
      </c>
      <c r="H53" s="226">
        <v>57200</v>
      </c>
      <c r="I53" s="134"/>
    </row>
    <row r="54" spans="1:9" ht="12.75">
      <c r="A54" s="223" t="s">
        <v>926</v>
      </c>
      <c r="B54" s="224" t="s">
        <v>927</v>
      </c>
      <c r="C54" s="161">
        <v>0</v>
      </c>
      <c r="D54" s="163">
        <v>4.386</v>
      </c>
      <c r="E54" s="138">
        <f t="shared" si="3"/>
        <v>4.386</v>
      </c>
      <c r="F54" s="196">
        <v>1.613</v>
      </c>
      <c r="G54" s="197">
        <f t="shared" si="4"/>
        <v>2.773</v>
      </c>
      <c r="H54" s="226">
        <v>23100</v>
      </c>
      <c r="I54" s="134"/>
    </row>
    <row r="55" spans="1:9" ht="12.75">
      <c r="A55" s="223" t="s">
        <v>928</v>
      </c>
      <c r="B55" s="224" t="s">
        <v>929</v>
      </c>
      <c r="C55" s="161">
        <v>0</v>
      </c>
      <c r="D55" s="163">
        <v>1.387</v>
      </c>
      <c r="E55" s="138">
        <f t="shared" si="3"/>
        <v>1.387</v>
      </c>
      <c r="F55" s="196">
        <v>0.125</v>
      </c>
      <c r="G55" s="197">
        <f t="shared" si="4"/>
        <v>1.262</v>
      </c>
      <c r="H55" s="226">
        <v>6200</v>
      </c>
      <c r="I55" s="134"/>
    </row>
    <row r="56" spans="1:9" ht="12.75">
      <c r="A56" s="223" t="s">
        <v>930</v>
      </c>
      <c r="B56" s="224" t="s">
        <v>931</v>
      </c>
      <c r="C56" s="161">
        <v>5.26</v>
      </c>
      <c r="D56" s="163">
        <v>11.158</v>
      </c>
      <c r="E56" s="138">
        <f t="shared" si="3"/>
        <v>5.898</v>
      </c>
      <c r="F56" s="196">
        <v>1.65</v>
      </c>
      <c r="G56" s="197">
        <f t="shared" si="4"/>
        <v>4.247999999999999</v>
      </c>
      <c r="H56" s="226">
        <v>26800</v>
      </c>
      <c r="I56" s="134"/>
    </row>
    <row r="57" spans="1:9" ht="12.75">
      <c r="A57" s="223" t="s">
        <v>932</v>
      </c>
      <c r="B57" s="224" t="s">
        <v>933</v>
      </c>
      <c r="C57" s="161">
        <v>1.904</v>
      </c>
      <c r="D57" s="163">
        <v>3.199</v>
      </c>
      <c r="E57" s="138">
        <f t="shared" si="3"/>
        <v>1.295</v>
      </c>
      <c r="F57" s="196">
        <v>0.317</v>
      </c>
      <c r="G57" s="197">
        <f t="shared" si="4"/>
        <v>0.978</v>
      </c>
      <c r="H57" s="226">
        <v>8300</v>
      </c>
      <c r="I57" s="134"/>
    </row>
    <row r="58" spans="1:9" ht="12.75">
      <c r="A58" s="223" t="s">
        <v>934</v>
      </c>
      <c r="B58" s="224" t="s">
        <v>935</v>
      </c>
      <c r="C58" s="161">
        <v>0</v>
      </c>
      <c r="D58" s="163">
        <v>2.376</v>
      </c>
      <c r="E58" s="138">
        <f t="shared" si="3"/>
        <v>2.376</v>
      </c>
      <c r="F58" s="196">
        <v>0.717</v>
      </c>
      <c r="G58" s="197">
        <f t="shared" si="4"/>
        <v>1.6589999999999998</v>
      </c>
      <c r="H58" s="226">
        <v>6500</v>
      </c>
      <c r="I58" s="134"/>
    </row>
    <row r="59" spans="1:9" ht="12.75">
      <c r="A59" s="223" t="s">
        <v>936</v>
      </c>
      <c r="B59" s="224" t="s">
        <v>937</v>
      </c>
      <c r="C59" s="161">
        <v>0</v>
      </c>
      <c r="D59" s="163">
        <v>1.863</v>
      </c>
      <c r="E59" s="138">
        <f t="shared" si="3"/>
        <v>1.863</v>
      </c>
      <c r="F59" s="196">
        <v>0.925</v>
      </c>
      <c r="G59" s="197">
        <f t="shared" si="4"/>
        <v>0.938</v>
      </c>
      <c r="H59" s="226">
        <v>5000</v>
      </c>
      <c r="I59" s="134"/>
    </row>
    <row r="60" spans="1:9" ht="12.75">
      <c r="A60" s="223" t="s">
        <v>938</v>
      </c>
      <c r="B60" s="224" t="s">
        <v>939</v>
      </c>
      <c r="C60" s="161">
        <v>0</v>
      </c>
      <c r="D60" s="163">
        <v>2.771</v>
      </c>
      <c r="E60" s="138">
        <f t="shared" si="3"/>
        <v>2.771</v>
      </c>
      <c r="F60" s="196">
        <v>0.532</v>
      </c>
      <c r="G60" s="197">
        <f t="shared" si="4"/>
        <v>2.239</v>
      </c>
      <c r="H60" s="226">
        <v>11100</v>
      </c>
      <c r="I60" s="134"/>
    </row>
    <row r="61" spans="1:9" ht="12.75">
      <c r="A61" s="223" t="s">
        <v>940</v>
      </c>
      <c r="B61" s="224" t="s">
        <v>941</v>
      </c>
      <c r="C61" s="161">
        <v>0</v>
      </c>
      <c r="D61" s="162">
        <v>0.49</v>
      </c>
      <c r="E61" s="138">
        <f t="shared" si="3"/>
        <v>0.49</v>
      </c>
      <c r="F61" s="196">
        <v>0.49</v>
      </c>
      <c r="G61" s="197">
        <f t="shared" si="4"/>
        <v>0</v>
      </c>
      <c r="H61" s="226">
        <v>0</v>
      </c>
      <c r="I61" s="134"/>
    </row>
    <row r="62" spans="1:9" ht="12.75">
      <c r="A62" s="223" t="s">
        <v>942</v>
      </c>
      <c r="B62" s="224" t="s">
        <v>943</v>
      </c>
      <c r="C62" s="161">
        <v>0</v>
      </c>
      <c r="D62" s="162">
        <v>4.478</v>
      </c>
      <c r="E62" s="138">
        <f t="shared" si="3"/>
        <v>4.478</v>
      </c>
      <c r="F62" s="196">
        <v>2.041</v>
      </c>
      <c r="G62" s="197">
        <f t="shared" si="4"/>
        <v>2.437</v>
      </c>
      <c r="H62" s="226">
        <v>16900</v>
      </c>
      <c r="I62" s="134"/>
    </row>
    <row r="63" spans="1:9" ht="12.75">
      <c r="A63" s="223" t="s">
        <v>944</v>
      </c>
      <c r="B63" s="224" t="s">
        <v>945</v>
      </c>
      <c r="C63" s="161">
        <v>0</v>
      </c>
      <c r="D63" s="162">
        <v>4.311</v>
      </c>
      <c r="E63" s="138">
        <f t="shared" si="3"/>
        <v>4.311</v>
      </c>
      <c r="F63" s="196">
        <v>0.998</v>
      </c>
      <c r="G63" s="197">
        <f t="shared" si="4"/>
        <v>3.3129999999999997</v>
      </c>
      <c r="H63" s="226">
        <v>26300</v>
      </c>
      <c r="I63" s="134"/>
    </row>
    <row r="64" spans="1:9" ht="12.75">
      <c r="A64" s="223" t="s">
        <v>946</v>
      </c>
      <c r="B64" s="224" t="s">
        <v>947</v>
      </c>
      <c r="C64" s="161">
        <v>0</v>
      </c>
      <c r="D64" s="162">
        <v>4.829</v>
      </c>
      <c r="E64" s="138">
        <f t="shared" si="3"/>
        <v>4.829</v>
      </c>
      <c r="F64" s="196">
        <v>0.405</v>
      </c>
      <c r="G64" s="197">
        <f t="shared" si="4"/>
        <v>4.4239999999999995</v>
      </c>
      <c r="H64" s="226">
        <v>24800</v>
      </c>
      <c r="I64" s="134"/>
    </row>
    <row r="65" spans="1:9" ht="12.75">
      <c r="A65" s="228" t="s">
        <v>948</v>
      </c>
      <c r="B65" s="229" t="s">
        <v>949</v>
      </c>
      <c r="C65" s="171">
        <v>0</v>
      </c>
      <c r="D65" s="172">
        <v>4.624</v>
      </c>
      <c r="E65" s="230">
        <f t="shared" si="3"/>
        <v>4.624</v>
      </c>
      <c r="F65" s="231">
        <v>0.553</v>
      </c>
      <c r="G65" s="232">
        <f t="shared" si="4"/>
        <v>4.071</v>
      </c>
      <c r="H65" s="233">
        <v>18000</v>
      </c>
      <c r="I65" s="151"/>
    </row>
    <row r="66" spans="1:9" ht="12.75">
      <c r="A66" s="614" t="s">
        <v>828</v>
      </c>
      <c r="B66" s="614"/>
      <c r="C66" s="614"/>
      <c r="D66" s="614"/>
      <c r="E66" s="234">
        <f>SUM(E13:E65)</f>
        <v>162.938</v>
      </c>
      <c r="F66" s="153">
        <f>SUM(F13:F65)</f>
        <v>42.95</v>
      </c>
      <c r="G66" s="152">
        <f>SUM(G13:G65)</f>
        <v>119.988</v>
      </c>
      <c r="H66" s="235">
        <f>SUM(H13:H65)</f>
        <v>841300</v>
      </c>
      <c r="I66" s="155"/>
    </row>
    <row r="67" spans="1:9" ht="12.75">
      <c r="A67" s="28"/>
      <c r="B67" s="179"/>
      <c r="C67" s="180"/>
      <c r="D67" s="180"/>
      <c r="H67" s="236"/>
      <c r="I67" s="102"/>
    </row>
    <row r="68" spans="1:9" ht="12.75" customHeight="1">
      <c r="A68" s="178" t="s">
        <v>829</v>
      </c>
      <c r="B68" s="179"/>
      <c r="C68" s="180"/>
      <c r="D68" s="180"/>
      <c r="E68" s="237">
        <f>SUM(E66+E12)</f>
        <v>242.93699999999998</v>
      </c>
      <c r="F68" s="237">
        <f>SUM(F66+F12)</f>
        <v>68.81400000000001</v>
      </c>
      <c r="G68" s="237">
        <f>SUM(G66+G12)</f>
        <v>174.123</v>
      </c>
      <c r="H68" s="182">
        <f>SUM(H12:H65)</f>
        <v>1303200</v>
      </c>
      <c r="I68" s="102"/>
    </row>
    <row r="69" spans="1:9" ht="12.75" customHeight="1">
      <c r="A69" s="238"/>
      <c r="B69" s="179"/>
      <c r="C69" s="180"/>
      <c r="D69" s="180"/>
      <c r="E69" s="239"/>
      <c r="I69" s="102"/>
    </row>
    <row r="70" spans="1:9" ht="12.75" customHeight="1">
      <c r="A70" s="183" t="s">
        <v>830</v>
      </c>
      <c r="B70" s="184"/>
      <c r="C70" s="180"/>
      <c r="D70" s="180"/>
      <c r="H70" s="185">
        <f>SUM(H5,H9,H13:H33,H40:H65)</f>
        <v>921900</v>
      </c>
      <c r="I70" s="102"/>
    </row>
    <row r="71" spans="1:9" ht="12.75" customHeight="1">
      <c r="A71" s="178"/>
      <c r="B71" s="179"/>
      <c r="C71" s="180"/>
      <c r="D71" s="180"/>
      <c r="I71" s="102"/>
    </row>
    <row r="72" spans="1:9" ht="12.75" customHeight="1">
      <c r="A72" s="186" t="s">
        <v>663</v>
      </c>
      <c r="B72" s="179"/>
      <c r="C72" s="180"/>
      <c r="D72" s="180"/>
      <c r="I72" s="102"/>
    </row>
    <row r="73" spans="1:9" ht="12.75" customHeight="1">
      <c r="A73" s="179"/>
      <c r="B73" s="179"/>
      <c r="C73" s="180"/>
      <c r="D73" s="180"/>
      <c r="I73" s="102"/>
    </row>
    <row r="74" spans="1:9" ht="12.75">
      <c r="A74" s="179"/>
      <c r="B74" s="179"/>
      <c r="C74" s="180"/>
      <c r="D74" s="180"/>
      <c r="I74" s="102"/>
    </row>
    <row r="75" ht="12.75">
      <c r="I75" s="102"/>
    </row>
    <row r="76" ht="12.75">
      <c r="I76" s="102"/>
    </row>
    <row r="77" ht="12.75">
      <c r="I77" s="102"/>
    </row>
    <row r="78" ht="12.75">
      <c r="I78" s="102"/>
    </row>
  </sheetData>
  <sheetProtection/>
  <mergeCells count="8">
    <mergeCell ref="H3:H4"/>
    <mergeCell ref="I3:I4"/>
    <mergeCell ref="A12:D12"/>
    <mergeCell ref="A66:D66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5" width="8.28125" style="27" customWidth="1"/>
    <col min="6" max="7" width="8.28125" style="187" customWidth="1"/>
    <col min="8" max="8" width="9.28125" style="111" customWidth="1"/>
    <col min="9" max="9" width="20.8515625" style="0" customWidth="1"/>
  </cols>
  <sheetData>
    <row r="2" ht="18">
      <c r="A2" s="112" t="s">
        <v>623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88" t="s">
        <v>831</v>
      </c>
      <c r="B5" s="189" t="s">
        <v>832</v>
      </c>
      <c r="C5" s="122">
        <v>20.523</v>
      </c>
      <c r="D5" s="123">
        <v>37.612</v>
      </c>
      <c r="E5" s="190">
        <f>D5-C5</f>
        <v>17.089000000000002</v>
      </c>
      <c r="F5" s="191">
        <v>5.807</v>
      </c>
      <c r="G5" s="192">
        <f>E5-F5</f>
        <v>11.282000000000002</v>
      </c>
      <c r="H5" s="193">
        <v>85100</v>
      </c>
      <c r="I5" s="127"/>
    </row>
    <row r="6" spans="1:9" ht="12.75">
      <c r="A6" s="200" t="s">
        <v>683</v>
      </c>
      <c r="B6" s="201" t="s">
        <v>839</v>
      </c>
      <c r="C6" s="202">
        <v>9.13</v>
      </c>
      <c r="D6" s="203">
        <v>31.258</v>
      </c>
      <c r="E6" s="147">
        <f>D6-C6</f>
        <v>22.128</v>
      </c>
      <c r="F6" s="204">
        <v>8.844</v>
      </c>
      <c r="G6" s="205">
        <f>E6-F6</f>
        <v>13.284</v>
      </c>
      <c r="H6" s="206">
        <v>106200</v>
      </c>
      <c r="I6" s="207"/>
    </row>
    <row r="7" spans="1:9" ht="12.75">
      <c r="A7" s="613" t="s">
        <v>685</v>
      </c>
      <c r="B7" s="613"/>
      <c r="C7" s="613"/>
      <c r="D7" s="613"/>
      <c r="E7" s="216">
        <f>SUM(E5:E6)</f>
        <v>39.217</v>
      </c>
      <c r="F7" s="216">
        <f>SUM(F5:F6)</f>
        <v>14.651</v>
      </c>
      <c r="G7" s="176">
        <f>SUM(G5:G6)</f>
        <v>24.566000000000003</v>
      </c>
      <c r="H7" s="217">
        <f>SUM(H5:H6)</f>
        <v>191300</v>
      </c>
      <c r="I7" s="155"/>
    </row>
    <row r="8" spans="1:9" ht="12.75">
      <c r="A8" s="218" t="s">
        <v>844</v>
      </c>
      <c r="B8" s="219" t="s">
        <v>845</v>
      </c>
      <c r="C8" s="220">
        <v>0</v>
      </c>
      <c r="D8" s="221">
        <v>0.865</v>
      </c>
      <c r="E8" s="190">
        <f aca="true" t="shared" si="0" ref="E8:E33">D8-C8</f>
        <v>0.865</v>
      </c>
      <c r="F8" s="191">
        <v>0</v>
      </c>
      <c r="G8" s="192">
        <f aca="true" t="shared" si="1" ref="G8:G33">E8-F8</f>
        <v>0.865</v>
      </c>
      <c r="H8" s="222">
        <v>7200</v>
      </c>
      <c r="I8" s="120"/>
    </row>
    <row r="9" spans="1:9" ht="12.75">
      <c r="A9" s="223" t="s">
        <v>846</v>
      </c>
      <c r="B9" s="224" t="s">
        <v>847</v>
      </c>
      <c r="C9" s="225">
        <v>0</v>
      </c>
      <c r="D9" s="163">
        <v>3.078</v>
      </c>
      <c r="E9" s="138">
        <f t="shared" si="0"/>
        <v>3.078</v>
      </c>
      <c r="F9" s="196">
        <v>0.555</v>
      </c>
      <c r="G9" s="197">
        <f t="shared" si="1"/>
        <v>2.5229999999999997</v>
      </c>
      <c r="H9" s="226">
        <v>16800</v>
      </c>
      <c r="I9" s="134"/>
    </row>
    <row r="10" spans="1:9" ht="12.75">
      <c r="A10" s="223" t="s">
        <v>848</v>
      </c>
      <c r="B10" s="224" t="s">
        <v>849</v>
      </c>
      <c r="C10" s="225">
        <v>0</v>
      </c>
      <c r="D10" s="163">
        <v>2.897</v>
      </c>
      <c r="E10" s="138">
        <f t="shared" si="0"/>
        <v>2.897</v>
      </c>
      <c r="F10" s="196">
        <v>0.26</v>
      </c>
      <c r="G10" s="197">
        <f t="shared" si="1"/>
        <v>2.6369999999999996</v>
      </c>
      <c r="H10" s="226">
        <v>16000</v>
      </c>
      <c r="I10" s="134"/>
    </row>
    <row r="11" spans="1:9" ht="12.75">
      <c r="A11" s="223" t="s">
        <v>850</v>
      </c>
      <c r="B11" s="224" t="s">
        <v>851</v>
      </c>
      <c r="C11" s="225">
        <v>0</v>
      </c>
      <c r="D11" s="163">
        <v>5.17</v>
      </c>
      <c r="E11" s="138">
        <f t="shared" si="0"/>
        <v>5.17</v>
      </c>
      <c r="F11" s="196">
        <v>1.08</v>
      </c>
      <c r="G11" s="197">
        <f t="shared" si="1"/>
        <v>4.09</v>
      </c>
      <c r="H11" s="226">
        <v>16800</v>
      </c>
      <c r="I11" s="134"/>
    </row>
    <row r="12" spans="1:9" ht="12.75">
      <c r="A12" s="223" t="s">
        <v>852</v>
      </c>
      <c r="B12" s="224" t="s">
        <v>853</v>
      </c>
      <c r="C12" s="225">
        <v>5.086</v>
      </c>
      <c r="D12" s="163">
        <v>7.025</v>
      </c>
      <c r="E12" s="138">
        <f t="shared" si="0"/>
        <v>1.939</v>
      </c>
      <c r="F12" s="196">
        <v>0.221</v>
      </c>
      <c r="G12" s="197">
        <f t="shared" si="1"/>
        <v>1.718</v>
      </c>
      <c r="H12" s="226">
        <v>11600</v>
      </c>
      <c r="I12" s="134"/>
    </row>
    <row r="13" spans="1:9" ht="12.75">
      <c r="A13" s="223" t="s">
        <v>854</v>
      </c>
      <c r="B13" s="224" t="s">
        <v>855</v>
      </c>
      <c r="C13" s="161">
        <v>0</v>
      </c>
      <c r="D13" s="162">
        <v>3.042</v>
      </c>
      <c r="E13" s="138">
        <f t="shared" si="0"/>
        <v>3.042</v>
      </c>
      <c r="F13" s="196">
        <v>1.459</v>
      </c>
      <c r="G13" s="197">
        <f t="shared" si="1"/>
        <v>1.5829999999999997</v>
      </c>
      <c r="H13" s="226">
        <v>12200</v>
      </c>
      <c r="I13" s="134"/>
    </row>
    <row r="14" spans="1:9" ht="12.75">
      <c r="A14" s="223" t="s">
        <v>856</v>
      </c>
      <c r="B14" s="224" t="s">
        <v>857</v>
      </c>
      <c r="C14" s="161">
        <v>0</v>
      </c>
      <c r="D14" s="162">
        <v>6.56</v>
      </c>
      <c r="E14" s="138">
        <f t="shared" si="0"/>
        <v>6.56</v>
      </c>
      <c r="F14" s="196">
        <v>1.205</v>
      </c>
      <c r="G14" s="197">
        <f t="shared" si="1"/>
        <v>5.3549999999999995</v>
      </c>
      <c r="H14" s="226">
        <v>46100</v>
      </c>
      <c r="I14" s="134"/>
    </row>
    <row r="15" spans="1:9" ht="12.75">
      <c r="A15" s="223" t="s">
        <v>858</v>
      </c>
      <c r="B15" s="224" t="s">
        <v>859</v>
      </c>
      <c r="C15" s="161">
        <v>0</v>
      </c>
      <c r="D15" s="162">
        <v>2.527</v>
      </c>
      <c r="E15" s="138">
        <f t="shared" si="0"/>
        <v>2.527</v>
      </c>
      <c r="F15" s="196">
        <v>0.585</v>
      </c>
      <c r="G15" s="197">
        <f t="shared" si="1"/>
        <v>1.9420000000000002</v>
      </c>
      <c r="H15" s="226">
        <v>18100</v>
      </c>
      <c r="I15" s="134"/>
    </row>
    <row r="16" spans="1:9" ht="12.75">
      <c r="A16" s="223" t="s">
        <v>860</v>
      </c>
      <c r="B16" s="224" t="s">
        <v>861</v>
      </c>
      <c r="C16" s="161">
        <v>0</v>
      </c>
      <c r="D16" s="162">
        <v>1.557</v>
      </c>
      <c r="E16" s="138">
        <f t="shared" si="0"/>
        <v>1.557</v>
      </c>
      <c r="F16" s="196">
        <v>0.378</v>
      </c>
      <c r="G16" s="197">
        <f t="shared" si="1"/>
        <v>1.1789999999999998</v>
      </c>
      <c r="H16" s="226">
        <v>8300</v>
      </c>
      <c r="I16" s="134"/>
    </row>
    <row r="17" spans="1:9" ht="12.75">
      <c r="A17" s="223" t="s">
        <v>862</v>
      </c>
      <c r="B17" s="224" t="s">
        <v>863</v>
      </c>
      <c r="C17" s="161">
        <v>0</v>
      </c>
      <c r="D17" s="162">
        <v>9.738</v>
      </c>
      <c r="E17" s="138">
        <f t="shared" si="0"/>
        <v>9.738</v>
      </c>
      <c r="F17" s="196">
        <v>1.964</v>
      </c>
      <c r="G17" s="197">
        <f t="shared" si="1"/>
        <v>7.773999999999999</v>
      </c>
      <c r="H17" s="226">
        <v>43500</v>
      </c>
      <c r="I17" s="134"/>
    </row>
    <row r="18" spans="1:9" ht="12.75">
      <c r="A18" s="223" t="s">
        <v>864</v>
      </c>
      <c r="B18" s="224" t="s">
        <v>865</v>
      </c>
      <c r="C18" s="161">
        <v>0</v>
      </c>
      <c r="D18" s="162">
        <v>1.731</v>
      </c>
      <c r="E18" s="138">
        <f t="shared" si="0"/>
        <v>1.731</v>
      </c>
      <c r="F18" s="196">
        <v>0.608</v>
      </c>
      <c r="G18" s="197">
        <f t="shared" si="1"/>
        <v>1.1230000000000002</v>
      </c>
      <c r="H18" s="226">
        <v>4300</v>
      </c>
      <c r="I18" s="134"/>
    </row>
    <row r="19" spans="1:9" ht="12.75">
      <c r="A19" s="223" t="s">
        <v>866</v>
      </c>
      <c r="B19" s="224" t="s">
        <v>867</v>
      </c>
      <c r="C19" s="161">
        <v>0</v>
      </c>
      <c r="D19" s="162">
        <v>2.085</v>
      </c>
      <c r="E19" s="138">
        <f t="shared" si="0"/>
        <v>2.085</v>
      </c>
      <c r="F19" s="196">
        <v>0.066</v>
      </c>
      <c r="G19" s="197">
        <f t="shared" si="1"/>
        <v>2.019</v>
      </c>
      <c r="H19" s="226">
        <v>19200</v>
      </c>
      <c r="I19" s="134"/>
    </row>
    <row r="20" spans="1:9" ht="12.75">
      <c r="A20" s="223" t="s">
        <v>868</v>
      </c>
      <c r="B20" s="224" t="s">
        <v>869</v>
      </c>
      <c r="C20" s="161">
        <v>0</v>
      </c>
      <c r="D20" s="162">
        <v>2.774</v>
      </c>
      <c r="E20" s="138">
        <f t="shared" si="0"/>
        <v>2.774</v>
      </c>
      <c r="F20" s="196">
        <v>0</v>
      </c>
      <c r="G20" s="197">
        <f t="shared" si="1"/>
        <v>2.774</v>
      </c>
      <c r="H20" s="226">
        <v>12800</v>
      </c>
      <c r="I20" s="134"/>
    </row>
    <row r="21" spans="1:9" ht="12.75">
      <c r="A21" s="223" t="s">
        <v>870</v>
      </c>
      <c r="B21" s="224" t="s">
        <v>871</v>
      </c>
      <c r="C21" s="161">
        <v>0</v>
      </c>
      <c r="D21" s="162">
        <v>3.419</v>
      </c>
      <c r="E21" s="138">
        <f t="shared" si="0"/>
        <v>3.419</v>
      </c>
      <c r="F21" s="196">
        <v>1.071</v>
      </c>
      <c r="G21" s="197">
        <f t="shared" si="1"/>
        <v>2.348</v>
      </c>
      <c r="H21" s="226">
        <v>6900</v>
      </c>
      <c r="I21" s="134"/>
    </row>
    <row r="22" spans="1:9" ht="12.75">
      <c r="A22" s="223" t="s">
        <v>872</v>
      </c>
      <c r="B22" s="224" t="s">
        <v>873</v>
      </c>
      <c r="C22" s="161">
        <v>10.087</v>
      </c>
      <c r="D22" s="162">
        <v>11.895</v>
      </c>
      <c r="E22" s="138">
        <f t="shared" si="0"/>
        <v>1.8079999999999998</v>
      </c>
      <c r="F22" s="196">
        <v>0.1</v>
      </c>
      <c r="G22" s="197">
        <f t="shared" si="1"/>
        <v>1.7079999999999997</v>
      </c>
      <c r="H22" s="226">
        <v>12000</v>
      </c>
      <c r="I22" s="134"/>
    </row>
    <row r="23" spans="1:9" ht="12.75">
      <c r="A23" s="223" t="s">
        <v>874</v>
      </c>
      <c r="B23" s="224" t="s">
        <v>875</v>
      </c>
      <c r="C23" s="161">
        <v>5.304</v>
      </c>
      <c r="D23" s="162">
        <v>5.863</v>
      </c>
      <c r="E23" s="138">
        <f t="shared" si="0"/>
        <v>0.5590000000000002</v>
      </c>
      <c r="F23" s="196">
        <v>0</v>
      </c>
      <c r="G23" s="197">
        <f t="shared" si="1"/>
        <v>0.5590000000000002</v>
      </c>
      <c r="H23" s="226">
        <v>2000</v>
      </c>
      <c r="I23" s="134"/>
    </row>
    <row r="24" spans="1:9" ht="12.75">
      <c r="A24" s="223" t="s">
        <v>876</v>
      </c>
      <c r="B24" s="224" t="s">
        <v>877</v>
      </c>
      <c r="C24" s="161">
        <v>0</v>
      </c>
      <c r="D24" s="162">
        <v>1.481</v>
      </c>
      <c r="E24" s="138">
        <f t="shared" si="0"/>
        <v>1.481</v>
      </c>
      <c r="F24" s="196">
        <v>0</v>
      </c>
      <c r="G24" s="197">
        <f t="shared" si="1"/>
        <v>1.481</v>
      </c>
      <c r="H24" s="226">
        <v>13000</v>
      </c>
      <c r="I24" s="134"/>
    </row>
    <row r="25" spans="1:9" ht="12.75">
      <c r="A25" s="223" t="s">
        <v>878</v>
      </c>
      <c r="B25" s="224" t="s">
        <v>879</v>
      </c>
      <c r="C25" s="161">
        <v>0.284</v>
      </c>
      <c r="D25" s="162">
        <v>2.674</v>
      </c>
      <c r="E25" s="138">
        <f t="shared" si="0"/>
        <v>2.39</v>
      </c>
      <c r="F25" s="196">
        <v>0.314</v>
      </c>
      <c r="G25" s="197">
        <f t="shared" si="1"/>
        <v>2.076</v>
      </c>
      <c r="H25" s="226">
        <v>17000</v>
      </c>
      <c r="I25" s="134"/>
    </row>
    <row r="26" spans="1:9" ht="12.75">
      <c r="A26" s="223" t="s">
        <v>880</v>
      </c>
      <c r="B26" s="224" t="s">
        <v>881</v>
      </c>
      <c r="C26" s="161">
        <v>3.981</v>
      </c>
      <c r="D26" s="162">
        <v>6.198</v>
      </c>
      <c r="E26" s="138">
        <f t="shared" si="0"/>
        <v>2.2170000000000005</v>
      </c>
      <c r="F26" s="196">
        <v>0.888</v>
      </c>
      <c r="G26" s="197">
        <f t="shared" si="1"/>
        <v>1.3290000000000006</v>
      </c>
      <c r="H26" s="226">
        <v>9500</v>
      </c>
      <c r="I26" s="134"/>
    </row>
    <row r="27" spans="1:9" ht="12.75">
      <c r="A27" s="223" t="s">
        <v>882</v>
      </c>
      <c r="B27" s="224" t="s">
        <v>883</v>
      </c>
      <c r="C27" s="161">
        <v>0</v>
      </c>
      <c r="D27" s="162">
        <v>1.497</v>
      </c>
      <c r="E27" s="138">
        <f t="shared" si="0"/>
        <v>1.497</v>
      </c>
      <c r="F27" s="196">
        <v>0</v>
      </c>
      <c r="G27" s="197">
        <f t="shared" si="1"/>
        <v>1.497</v>
      </c>
      <c r="H27" s="226">
        <v>9100</v>
      </c>
      <c r="I27" s="134"/>
    </row>
    <row r="28" spans="1:9" ht="12.75">
      <c r="A28" s="223" t="s">
        <v>884</v>
      </c>
      <c r="B28" s="224" t="s">
        <v>885</v>
      </c>
      <c r="C28" s="161">
        <v>0</v>
      </c>
      <c r="D28" s="162">
        <v>0.595</v>
      </c>
      <c r="E28" s="138">
        <f t="shared" si="0"/>
        <v>0.595</v>
      </c>
      <c r="F28" s="196">
        <v>0.126</v>
      </c>
      <c r="G28" s="197">
        <f t="shared" si="1"/>
        <v>0.469</v>
      </c>
      <c r="H28" s="226">
        <v>4800</v>
      </c>
      <c r="I28" s="134"/>
    </row>
    <row r="29" spans="1:9" ht="12.75">
      <c r="A29" s="223" t="s">
        <v>898</v>
      </c>
      <c r="B29" s="224" t="s">
        <v>899</v>
      </c>
      <c r="C29" s="161">
        <v>0</v>
      </c>
      <c r="D29" s="162">
        <v>1.382</v>
      </c>
      <c r="E29" s="138">
        <f t="shared" si="0"/>
        <v>1.382</v>
      </c>
      <c r="F29" s="196">
        <v>0.476</v>
      </c>
      <c r="G29" s="197">
        <f t="shared" si="1"/>
        <v>0.9059999999999999</v>
      </c>
      <c r="H29" s="226">
        <v>8700</v>
      </c>
      <c r="I29" s="134"/>
    </row>
    <row r="30" spans="1:9" ht="12.75">
      <c r="A30" s="223" t="s">
        <v>900</v>
      </c>
      <c r="B30" s="224" t="s">
        <v>901</v>
      </c>
      <c r="C30" s="161">
        <v>0</v>
      </c>
      <c r="D30" s="162">
        <v>1.849</v>
      </c>
      <c r="E30" s="138">
        <f t="shared" si="0"/>
        <v>1.849</v>
      </c>
      <c r="F30" s="196">
        <v>0.481</v>
      </c>
      <c r="G30" s="197">
        <f t="shared" si="1"/>
        <v>1.3679999999999999</v>
      </c>
      <c r="H30" s="226">
        <v>10500</v>
      </c>
      <c r="I30" s="134"/>
    </row>
    <row r="31" spans="1:9" ht="12.75">
      <c r="A31" s="223" t="s">
        <v>902</v>
      </c>
      <c r="B31" s="224" t="s">
        <v>903</v>
      </c>
      <c r="C31" s="161">
        <v>0</v>
      </c>
      <c r="D31" s="162">
        <v>4.468</v>
      </c>
      <c r="E31" s="138">
        <f t="shared" si="0"/>
        <v>4.468</v>
      </c>
      <c r="F31" s="196">
        <v>0.437</v>
      </c>
      <c r="G31" s="197">
        <f t="shared" si="1"/>
        <v>4.031</v>
      </c>
      <c r="H31" s="226">
        <v>28000</v>
      </c>
      <c r="I31" s="134"/>
    </row>
    <row r="32" spans="1:9" ht="12.75">
      <c r="A32" s="223" t="s">
        <v>904</v>
      </c>
      <c r="B32" s="224" t="s">
        <v>905</v>
      </c>
      <c r="C32" s="161">
        <v>0</v>
      </c>
      <c r="D32" s="162">
        <v>0.906</v>
      </c>
      <c r="E32" s="138">
        <f t="shared" si="0"/>
        <v>0.906</v>
      </c>
      <c r="F32" s="196">
        <v>0.906</v>
      </c>
      <c r="G32" s="197">
        <f t="shared" si="1"/>
        <v>0</v>
      </c>
      <c r="H32" s="226">
        <v>0</v>
      </c>
      <c r="I32" s="134"/>
    </row>
    <row r="33" spans="1:9" ht="12.75">
      <c r="A33" s="223" t="s">
        <v>906</v>
      </c>
      <c r="B33" s="224" t="s">
        <v>907</v>
      </c>
      <c r="C33" s="161">
        <v>0</v>
      </c>
      <c r="D33" s="163">
        <v>2.716</v>
      </c>
      <c r="E33" s="138">
        <f t="shared" si="0"/>
        <v>2.716</v>
      </c>
      <c r="F33" s="196">
        <v>0.539</v>
      </c>
      <c r="G33" s="197">
        <f t="shared" si="1"/>
        <v>2.177</v>
      </c>
      <c r="H33" s="226">
        <v>12000</v>
      </c>
      <c r="I33" s="134"/>
    </row>
    <row r="34" spans="1:9" ht="12.75">
      <c r="A34" s="223" t="s">
        <v>908</v>
      </c>
      <c r="B34" s="224" t="s">
        <v>909</v>
      </c>
      <c r="C34" s="161">
        <v>0</v>
      </c>
      <c r="D34" s="163">
        <v>5.978</v>
      </c>
      <c r="E34" s="138">
        <f aca="true" t="shared" si="2" ref="E34:E54">D34-C34</f>
        <v>5.978</v>
      </c>
      <c r="F34" s="196">
        <v>1.83</v>
      </c>
      <c r="G34" s="197">
        <f aca="true" t="shared" si="3" ref="G34:G54">E34-F34</f>
        <v>4.148</v>
      </c>
      <c r="H34" s="226">
        <v>26000</v>
      </c>
      <c r="I34" s="134"/>
    </row>
    <row r="35" spans="1:9" ht="12.75">
      <c r="A35" s="223" t="s">
        <v>910</v>
      </c>
      <c r="B35" s="224" t="s">
        <v>911</v>
      </c>
      <c r="C35" s="161">
        <v>0</v>
      </c>
      <c r="D35" s="163">
        <v>5.016</v>
      </c>
      <c r="E35" s="138">
        <f t="shared" si="2"/>
        <v>5.016</v>
      </c>
      <c r="F35" s="196">
        <v>0.426</v>
      </c>
      <c r="G35" s="197">
        <f t="shared" si="3"/>
        <v>4.59</v>
      </c>
      <c r="H35" s="226">
        <v>38400</v>
      </c>
      <c r="I35" s="134"/>
    </row>
    <row r="36" spans="1:9" ht="12.75">
      <c r="A36" s="223" t="s">
        <v>912</v>
      </c>
      <c r="B36" s="224" t="s">
        <v>913</v>
      </c>
      <c r="C36" s="161">
        <v>0</v>
      </c>
      <c r="D36" s="163">
        <v>1.823</v>
      </c>
      <c r="E36" s="138">
        <f t="shared" si="2"/>
        <v>1.823</v>
      </c>
      <c r="F36" s="196">
        <v>0.425</v>
      </c>
      <c r="G36" s="197">
        <f t="shared" si="3"/>
        <v>1.398</v>
      </c>
      <c r="H36" s="226">
        <v>12000</v>
      </c>
      <c r="I36" s="134"/>
    </row>
    <row r="37" spans="1:10" ht="12.75">
      <c r="A37" s="223" t="s">
        <v>914</v>
      </c>
      <c r="B37" s="224" t="s">
        <v>915</v>
      </c>
      <c r="C37" s="161">
        <v>0</v>
      </c>
      <c r="D37" s="163">
        <v>0.495</v>
      </c>
      <c r="E37" s="138">
        <f t="shared" si="2"/>
        <v>0.495</v>
      </c>
      <c r="F37" s="196">
        <v>0.495</v>
      </c>
      <c r="G37" s="197">
        <f t="shared" si="3"/>
        <v>0</v>
      </c>
      <c r="H37" s="226">
        <v>0</v>
      </c>
      <c r="I37" s="134"/>
      <c r="J37" s="102"/>
    </row>
    <row r="38" spans="1:9" ht="12.75">
      <c r="A38" s="223" t="s">
        <v>916</v>
      </c>
      <c r="B38" s="224" t="s">
        <v>917</v>
      </c>
      <c r="C38" s="161">
        <v>0</v>
      </c>
      <c r="D38" s="163">
        <v>4.49</v>
      </c>
      <c r="E38" s="138">
        <f t="shared" si="2"/>
        <v>4.49</v>
      </c>
      <c r="F38" s="196">
        <v>1.536</v>
      </c>
      <c r="G38" s="197">
        <f t="shared" si="3"/>
        <v>2.954</v>
      </c>
      <c r="H38" s="226">
        <v>28500</v>
      </c>
      <c r="I38" s="134"/>
    </row>
    <row r="39" spans="1:9" ht="12.75">
      <c r="A39" s="223" t="s">
        <v>918</v>
      </c>
      <c r="B39" s="224" t="s">
        <v>919</v>
      </c>
      <c r="C39" s="161">
        <v>0</v>
      </c>
      <c r="D39" s="163">
        <v>3.653</v>
      </c>
      <c r="E39" s="138">
        <f t="shared" si="2"/>
        <v>3.653</v>
      </c>
      <c r="F39" s="196">
        <v>0.508</v>
      </c>
      <c r="G39" s="197">
        <f t="shared" si="3"/>
        <v>3.145</v>
      </c>
      <c r="H39" s="226">
        <v>14400</v>
      </c>
      <c r="I39" s="134"/>
    </row>
    <row r="40" spans="1:9" ht="12.75">
      <c r="A40" s="223" t="s">
        <v>920</v>
      </c>
      <c r="B40" s="224" t="s">
        <v>921</v>
      </c>
      <c r="C40" s="161">
        <v>0</v>
      </c>
      <c r="D40" s="163">
        <v>1.705</v>
      </c>
      <c r="E40" s="138">
        <f t="shared" si="2"/>
        <v>1.705</v>
      </c>
      <c r="F40" s="196">
        <v>0.6</v>
      </c>
      <c r="G40" s="197">
        <f t="shared" si="3"/>
        <v>1.105</v>
      </c>
      <c r="H40" s="226">
        <v>8400</v>
      </c>
      <c r="I40" s="134"/>
    </row>
    <row r="41" spans="1:9" ht="12.75">
      <c r="A41" s="223" t="s">
        <v>922</v>
      </c>
      <c r="B41" s="224" t="s">
        <v>923</v>
      </c>
      <c r="C41" s="161">
        <v>0</v>
      </c>
      <c r="D41" s="163">
        <v>1.941</v>
      </c>
      <c r="E41" s="138">
        <f t="shared" si="2"/>
        <v>1.941</v>
      </c>
      <c r="F41" s="196">
        <v>1.044</v>
      </c>
      <c r="G41" s="197">
        <f t="shared" si="3"/>
        <v>0.897</v>
      </c>
      <c r="H41" s="226">
        <v>6300</v>
      </c>
      <c r="I41" s="134"/>
    </row>
    <row r="42" spans="1:9" ht="12.75">
      <c r="A42" s="223" t="s">
        <v>924</v>
      </c>
      <c r="B42" s="224" t="s">
        <v>925</v>
      </c>
      <c r="C42" s="161">
        <v>0</v>
      </c>
      <c r="D42" s="163">
        <v>9.571</v>
      </c>
      <c r="E42" s="138">
        <f t="shared" si="2"/>
        <v>9.571</v>
      </c>
      <c r="F42" s="196">
        <v>3.278</v>
      </c>
      <c r="G42" s="197">
        <f t="shared" si="3"/>
        <v>6.292999999999999</v>
      </c>
      <c r="H42" s="226">
        <v>57200</v>
      </c>
      <c r="I42" s="134"/>
    </row>
    <row r="43" spans="1:9" ht="12.75">
      <c r="A43" s="223" t="s">
        <v>926</v>
      </c>
      <c r="B43" s="224" t="s">
        <v>927</v>
      </c>
      <c r="C43" s="161">
        <v>0</v>
      </c>
      <c r="D43" s="163">
        <v>4.386</v>
      </c>
      <c r="E43" s="138">
        <f t="shared" si="2"/>
        <v>4.386</v>
      </c>
      <c r="F43" s="196">
        <v>1.613</v>
      </c>
      <c r="G43" s="197">
        <f t="shared" si="3"/>
        <v>2.773</v>
      </c>
      <c r="H43" s="226">
        <v>23100</v>
      </c>
      <c r="I43" s="134"/>
    </row>
    <row r="44" spans="1:9" ht="12.75">
      <c r="A44" s="223" t="s">
        <v>928</v>
      </c>
      <c r="B44" s="224" t="s">
        <v>929</v>
      </c>
      <c r="C44" s="161">
        <v>0</v>
      </c>
      <c r="D44" s="163">
        <v>1.387</v>
      </c>
      <c r="E44" s="138">
        <f t="shared" si="2"/>
        <v>1.387</v>
      </c>
      <c r="F44" s="196">
        <v>0.125</v>
      </c>
      <c r="G44" s="197">
        <f t="shared" si="3"/>
        <v>1.262</v>
      </c>
      <c r="H44" s="226">
        <v>6200</v>
      </c>
      <c r="I44" s="134"/>
    </row>
    <row r="45" spans="1:9" ht="12.75">
      <c r="A45" s="223" t="s">
        <v>930</v>
      </c>
      <c r="B45" s="224" t="s">
        <v>931</v>
      </c>
      <c r="C45" s="161">
        <v>5.26</v>
      </c>
      <c r="D45" s="163">
        <v>11.158</v>
      </c>
      <c r="E45" s="138">
        <f t="shared" si="2"/>
        <v>5.898</v>
      </c>
      <c r="F45" s="196">
        <v>1.65</v>
      </c>
      <c r="G45" s="197">
        <f t="shared" si="3"/>
        <v>4.247999999999999</v>
      </c>
      <c r="H45" s="226">
        <v>26800</v>
      </c>
      <c r="I45" s="134"/>
    </row>
    <row r="46" spans="1:9" ht="12.75">
      <c r="A46" s="223" t="s">
        <v>932</v>
      </c>
      <c r="B46" s="224" t="s">
        <v>933</v>
      </c>
      <c r="C46" s="161">
        <v>1.904</v>
      </c>
      <c r="D46" s="163">
        <v>3.199</v>
      </c>
      <c r="E46" s="138">
        <f t="shared" si="2"/>
        <v>1.295</v>
      </c>
      <c r="F46" s="196">
        <v>0.317</v>
      </c>
      <c r="G46" s="197">
        <f t="shared" si="3"/>
        <v>0.978</v>
      </c>
      <c r="H46" s="226">
        <v>8300</v>
      </c>
      <c r="I46" s="134"/>
    </row>
    <row r="47" spans="1:9" ht="12.75">
      <c r="A47" s="223" t="s">
        <v>934</v>
      </c>
      <c r="B47" s="224" t="s">
        <v>935</v>
      </c>
      <c r="C47" s="161">
        <v>0</v>
      </c>
      <c r="D47" s="163">
        <v>2.376</v>
      </c>
      <c r="E47" s="138">
        <f t="shared" si="2"/>
        <v>2.376</v>
      </c>
      <c r="F47" s="196">
        <v>0.717</v>
      </c>
      <c r="G47" s="197">
        <f t="shared" si="3"/>
        <v>1.6589999999999998</v>
      </c>
      <c r="H47" s="226">
        <v>6500</v>
      </c>
      <c r="I47" s="134"/>
    </row>
    <row r="48" spans="1:9" ht="12.75">
      <c r="A48" s="223" t="s">
        <v>936</v>
      </c>
      <c r="B48" s="224" t="s">
        <v>937</v>
      </c>
      <c r="C48" s="161">
        <v>0</v>
      </c>
      <c r="D48" s="163">
        <v>1.863</v>
      </c>
      <c r="E48" s="138">
        <f t="shared" si="2"/>
        <v>1.863</v>
      </c>
      <c r="F48" s="196">
        <v>0.925</v>
      </c>
      <c r="G48" s="197">
        <f t="shared" si="3"/>
        <v>0.938</v>
      </c>
      <c r="H48" s="226">
        <v>5000</v>
      </c>
      <c r="I48" s="134"/>
    </row>
    <row r="49" spans="1:9" ht="12.75">
      <c r="A49" s="223" t="s">
        <v>938</v>
      </c>
      <c r="B49" s="224" t="s">
        <v>939</v>
      </c>
      <c r="C49" s="161">
        <v>0</v>
      </c>
      <c r="D49" s="163">
        <v>2.771</v>
      </c>
      <c r="E49" s="138">
        <f t="shared" si="2"/>
        <v>2.771</v>
      </c>
      <c r="F49" s="196">
        <v>0.532</v>
      </c>
      <c r="G49" s="197">
        <f t="shared" si="3"/>
        <v>2.239</v>
      </c>
      <c r="H49" s="226">
        <v>11100</v>
      </c>
      <c r="I49" s="134"/>
    </row>
    <row r="50" spans="1:9" ht="12.75">
      <c r="A50" s="223" t="s">
        <v>940</v>
      </c>
      <c r="B50" s="224" t="s">
        <v>941</v>
      </c>
      <c r="C50" s="161">
        <v>0</v>
      </c>
      <c r="D50" s="162">
        <v>0.49</v>
      </c>
      <c r="E50" s="138">
        <f t="shared" si="2"/>
        <v>0.49</v>
      </c>
      <c r="F50" s="196">
        <v>0.49</v>
      </c>
      <c r="G50" s="197">
        <f t="shared" si="3"/>
        <v>0</v>
      </c>
      <c r="H50" s="226">
        <v>0</v>
      </c>
      <c r="I50" s="134"/>
    </row>
    <row r="51" spans="1:9" ht="12.75">
      <c r="A51" s="223" t="s">
        <v>942</v>
      </c>
      <c r="B51" s="224" t="s">
        <v>943</v>
      </c>
      <c r="C51" s="161">
        <v>0</v>
      </c>
      <c r="D51" s="162">
        <v>4.478</v>
      </c>
      <c r="E51" s="138">
        <f t="shared" si="2"/>
        <v>4.478</v>
      </c>
      <c r="F51" s="196">
        <v>2.041</v>
      </c>
      <c r="G51" s="197">
        <f t="shared" si="3"/>
        <v>2.437</v>
      </c>
      <c r="H51" s="226">
        <v>16900</v>
      </c>
      <c r="I51" s="134"/>
    </row>
    <row r="52" spans="1:9" ht="12.75">
      <c r="A52" s="223" t="s">
        <v>944</v>
      </c>
      <c r="B52" s="224" t="s">
        <v>945</v>
      </c>
      <c r="C52" s="161">
        <v>0</v>
      </c>
      <c r="D52" s="162">
        <v>4.311</v>
      </c>
      <c r="E52" s="138">
        <f t="shared" si="2"/>
        <v>4.311</v>
      </c>
      <c r="F52" s="196">
        <v>0.998</v>
      </c>
      <c r="G52" s="197">
        <f t="shared" si="3"/>
        <v>3.3129999999999997</v>
      </c>
      <c r="H52" s="226">
        <v>26300</v>
      </c>
      <c r="I52" s="134"/>
    </row>
    <row r="53" spans="1:9" ht="12.75">
      <c r="A53" s="223" t="s">
        <v>946</v>
      </c>
      <c r="B53" s="224" t="s">
        <v>947</v>
      </c>
      <c r="C53" s="161">
        <v>0</v>
      </c>
      <c r="D53" s="162">
        <v>4.829</v>
      </c>
      <c r="E53" s="138">
        <f t="shared" si="2"/>
        <v>4.829</v>
      </c>
      <c r="F53" s="196">
        <v>0.405</v>
      </c>
      <c r="G53" s="197">
        <f t="shared" si="3"/>
        <v>4.4239999999999995</v>
      </c>
      <c r="H53" s="226">
        <v>24800</v>
      </c>
      <c r="I53" s="134"/>
    </row>
    <row r="54" spans="1:9" ht="12.75">
      <c r="A54" s="228" t="s">
        <v>948</v>
      </c>
      <c r="B54" s="229" t="s">
        <v>949</v>
      </c>
      <c r="C54" s="171">
        <v>0</v>
      </c>
      <c r="D54" s="172">
        <v>4.624</v>
      </c>
      <c r="E54" s="230">
        <f t="shared" si="2"/>
        <v>4.624</v>
      </c>
      <c r="F54" s="231">
        <v>0.553</v>
      </c>
      <c r="G54" s="232">
        <f t="shared" si="3"/>
        <v>4.071</v>
      </c>
      <c r="H54" s="233">
        <v>18000</v>
      </c>
      <c r="I54" s="151"/>
    </row>
    <row r="55" spans="1:9" ht="12.75">
      <c r="A55" s="614" t="s">
        <v>828</v>
      </c>
      <c r="B55" s="614"/>
      <c r="C55" s="614"/>
      <c r="D55" s="614"/>
      <c r="E55" s="234">
        <f>SUM(E8:E54)</f>
        <v>142.63</v>
      </c>
      <c r="F55" s="153">
        <f>SUM(F8:F54)</f>
        <v>34.227</v>
      </c>
      <c r="G55" s="152">
        <f>SUM(G8:G54)</f>
        <v>108.40300000000002</v>
      </c>
      <c r="H55" s="235">
        <f>SUM(H8:H54)</f>
        <v>730600</v>
      </c>
      <c r="I55" s="155"/>
    </row>
    <row r="56" spans="1:9" ht="12.75">
      <c r="A56" s="28"/>
      <c r="B56" s="179"/>
      <c r="C56" s="180"/>
      <c r="D56" s="180"/>
      <c r="H56" s="236"/>
      <c r="I56" s="102"/>
    </row>
    <row r="57" spans="1:9" ht="12.75" customHeight="1">
      <c r="A57" s="178" t="s">
        <v>829</v>
      </c>
      <c r="B57" s="179"/>
      <c r="C57" s="180"/>
      <c r="D57" s="180"/>
      <c r="E57" s="237">
        <f>SUM(E55+E7)</f>
        <v>181.84699999999998</v>
      </c>
      <c r="F57" s="237">
        <f>SUM(F55+F7)</f>
        <v>48.878</v>
      </c>
      <c r="G57" s="237">
        <f>SUM(G55+G7)</f>
        <v>132.96900000000002</v>
      </c>
      <c r="H57" s="182">
        <f>SUM(H7:H54)</f>
        <v>921900</v>
      </c>
      <c r="I57" s="102"/>
    </row>
    <row r="58" spans="1:9" ht="12.75" customHeight="1">
      <c r="A58" s="238"/>
      <c r="B58" s="179"/>
      <c r="C58" s="180"/>
      <c r="D58" s="180"/>
      <c r="E58" s="239"/>
      <c r="I58" s="102"/>
    </row>
    <row r="59" spans="1:9" ht="12.75" customHeight="1">
      <c r="A59" s="183" t="s">
        <v>830</v>
      </c>
      <c r="B59" s="184"/>
      <c r="C59" s="180"/>
      <c r="D59" s="180"/>
      <c r="H59" s="240"/>
      <c r="I59" s="102"/>
    </row>
    <row r="60" spans="1:9" ht="12.75" customHeight="1">
      <c r="A60" s="178"/>
      <c r="B60" s="179"/>
      <c r="C60" s="180"/>
      <c r="D60" s="180"/>
      <c r="I60" s="102"/>
    </row>
    <row r="61" spans="1:9" ht="12.75" customHeight="1">
      <c r="A61" s="186" t="s">
        <v>663</v>
      </c>
      <c r="B61" s="179"/>
      <c r="C61" s="180"/>
      <c r="D61" s="180"/>
      <c r="I61" s="102"/>
    </row>
    <row r="62" spans="1:9" ht="12.75" customHeight="1">
      <c r="A62" s="179"/>
      <c r="B62" s="179"/>
      <c r="C62" s="180"/>
      <c r="D62" s="180"/>
      <c r="I62" s="102"/>
    </row>
    <row r="63" spans="1:9" ht="12.75">
      <c r="A63" s="179"/>
      <c r="B63" s="179"/>
      <c r="C63" s="180"/>
      <c r="D63" s="180"/>
      <c r="I63" s="102"/>
    </row>
    <row r="64" ht="12.75">
      <c r="I64" s="102"/>
    </row>
    <row r="65" ht="12.75">
      <c r="I65" s="102"/>
    </row>
    <row r="66" ht="12.75">
      <c r="I66" s="102"/>
    </row>
    <row r="67" ht="12.75">
      <c r="I67" s="102"/>
    </row>
  </sheetData>
  <sheetProtection/>
  <mergeCells count="8">
    <mergeCell ref="H3:H4"/>
    <mergeCell ref="I3:I4"/>
    <mergeCell ref="A7:D7"/>
    <mergeCell ref="A55:D55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111" customWidth="1"/>
    <col min="9" max="9" width="20.8515625" style="0" customWidth="1"/>
  </cols>
  <sheetData>
    <row r="2" ht="18">
      <c r="A2" s="112" t="s">
        <v>624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7" t="s">
        <v>950</v>
      </c>
      <c r="B5" s="241" t="s">
        <v>951</v>
      </c>
      <c r="C5" s="122">
        <v>0</v>
      </c>
      <c r="D5" s="123">
        <v>5.607</v>
      </c>
      <c r="E5" s="190">
        <f>D5-C5</f>
        <v>5.607</v>
      </c>
      <c r="F5" s="124">
        <v>2.04</v>
      </c>
      <c r="G5" s="242">
        <f>E5-F5</f>
        <v>3.567</v>
      </c>
      <c r="H5" s="243">
        <v>20160</v>
      </c>
      <c r="I5" s="127"/>
    </row>
    <row r="6" spans="1:9" ht="12.75">
      <c r="A6" s="134" t="s">
        <v>675</v>
      </c>
      <c r="B6" s="135" t="s">
        <v>952</v>
      </c>
      <c r="C6" s="136">
        <v>67.313</v>
      </c>
      <c r="D6" s="137">
        <v>78.471</v>
      </c>
      <c r="E6" s="138">
        <f>D6-C6</f>
        <v>11.158000000000001</v>
      </c>
      <c r="F6" s="139">
        <v>3.038</v>
      </c>
      <c r="G6" s="244">
        <f>E6-F6</f>
        <v>8.120000000000001</v>
      </c>
      <c r="H6" s="141">
        <v>39693</v>
      </c>
      <c r="I6" s="134"/>
    </row>
    <row r="7" spans="1:9" ht="12.75">
      <c r="A7" s="134" t="s">
        <v>953</v>
      </c>
      <c r="B7" s="135" t="s">
        <v>954</v>
      </c>
      <c r="C7" s="136">
        <v>11.281</v>
      </c>
      <c r="D7" s="137">
        <v>31.986</v>
      </c>
      <c r="E7" s="138">
        <f>D7-C7</f>
        <v>20.705</v>
      </c>
      <c r="F7" s="139">
        <v>8.165</v>
      </c>
      <c r="G7" s="244">
        <f>E7-F7</f>
        <v>12.54</v>
      </c>
      <c r="H7" s="142">
        <v>96663</v>
      </c>
      <c r="I7" s="134"/>
    </row>
    <row r="8" spans="1:9" ht="12.75">
      <c r="A8" s="134" t="s">
        <v>833</v>
      </c>
      <c r="B8" s="135" t="s">
        <v>955</v>
      </c>
      <c r="C8" s="136">
        <v>6.471</v>
      </c>
      <c r="D8" s="137">
        <v>13.742</v>
      </c>
      <c r="E8" s="138">
        <f>D8-C8</f>
        <v>7.271000000000001</v>
      </c>
      <c r="F8" s="139">
        <v>3.378</v>
      </c>
      <c r="G8" s="244">
        <f>E8-F8</f>
        <v>3.8930000000000007</v>
      </c>
      <c r="H8" s="142">
        <v>23758</v>
      </c>
      <c r="I8" s="134"/>
    </row>
    <row r="9" spans="1:9" ht="12.75">
      <c r="A9" s="143" t="s">
        <v>681</v>
      </c>
      <c r="B9" s="144" t="s">
        <v>956</v>
      </c>
      <c r="C9" s="145">
        <v>0</v>
      </c>
      <c r="D9" s="146">
        <v>16.479</v>
      </c>
      <c r="E9" s="212">
        <f>D9-C9</f>
        <v>16.479</v>
      </c>
      <c r="F9" s="245">
        <v>6.716</v>
      </c>
      <c r="G9" s="246">
        <f>E9-F9</f>
        <v>9.762999999999998</v>
      </c>
      <c r="H9" s="247">
        <v>53224</v>
      </c>
      <c r="I9" s="143"/>
    </row>
    <row r="10" spans="1:9" ht="12.75">
      <c r="A10" s="607" t="s">
        <v>957</v>
      </c>
      <c r="B10" s="607"/>
      <c r="C10" s="607"/>
      <c r="D10" s="607"/>
      <c r="E10" s="234">
        <f>SUM(E5:E9)</f>
        <v>61.22</v>
      </c>
      <c r="F10" s="153">
        <f>SUM(F5:F9)</f>
        <v>23.337</v>
      </c>
      <c r="G10" s="152">
        <f>SUM(G5:G9)</f>
        <v>37.882999999999996</v>
      </c>
      <c r="H10" s="248">
        <f>SUM(H5:H9)</f>
        <v>233498</v>
      </c>
      <c r="I10" s="155"/>
    </row>
    <row r="11" spans="1:9" ht="12.75">
      <c r="A11" s="249" t="s">
        <v>958</v>
      </c>
      <c r="B11" s="120" t="s">
        <v>959</v>
      </c>
      <c r="C11" s="122">
        <v>0</v>
      </c>
      <c r="D11" s="123">
        <v>1.701</v>
      </c>
      <c r="E11" s="122">
        <f aca="true" t="shared" si="0" ref="E11:E42">D11-C11</f>
        <v>1.701</v>
      </c>
      <c r="F11" s="124">
        <v>0.871</v>
      </c>
      <c r="G11" s="160">
        <f aca="true" t="shared" si="1" ref="G11:G42">E11-F11</f>
        <v>0.8300000000000001</v>
      </c>
      <c r="H11" s="250">
        <v>6640</v>
      </c>
      <c r="I11" s="127"/>
    </row>
    <row r="12" spans="1:9" ht="12.75">
      <c r="A12" s="156" t="s">
        <v>960</v>
      </c>
      <c r="B12" s="134" t="s">
        <v>961</v>
      </c>
      <c r="C12" s="136">
        <v>0</v>
      </c>
      <c r="D12" s="137">
        <v>6.042</v>
      </c>
      <c r="E12" s="136">
        <f t="shared" si="0"/>
        <v>6.042</v>
      </c>
      <c r="F12" s="139">
        <v>1.185</v>
      </c>
      <c r="G12" s="160">
        <f t="shared" si="1"/>
        <v>4.856999999999999</v>
      </c>
      <c r="H12" s="142">
        <v>34185</v>
      </c>
      <c r="I12" s="134"/>
    </row>
    <row r="13" spans="1:9" ht="12.75">
      <c r="A13" s="156" t="s">
        <v>962</v>
      </c>
      <c r="B13" s="134" t="s">
        <v>963</v>
      </c>
      <c r="C13" s="136">
        <v>0</v>
      </c>
      <c r="D13" s="137">
        <v>0.213</v>
      </c>
      <c r="E13" s="136">
        <f t="shared" si="0"/>
        <v>0.213</v>
      </c>
      <c r="F13" s="139">
        <v>0.213</v>
      </c>
      <c r="G13" s="160">
        <f t="shared" si="1"/>
        <v>0</v>
      </c>
      <c r="H13" s="142">
        <v>0</v>
      </c>
      <c r="I13" s="134"/>
    </row>
    <row r="14" spans="1:9" ht="12.75">
      <c r="A14" s="156" t="s">
        <v>964</v>
      </c>
      <c r="B14" s="134" t="s">
        <v>965</v>
      </c>
      <c r="C14" s="136">
        <v>0</v>
      </c>
      <c r="D14" s="137">
        <v>0.814</v>
      </c>
      <c r="E14" s="136">
        <f t="shared" si="0"/>
        <v>0.814</v>
      </c>
      <c r="F14" s="139">
        <v>0.552</v>
      </c>
      <c r="G14" s="160">
        <f t="shared" si="1"/>
        <v>0.2619999999999999</v>
      </c>
      <c r="H14" s="142">
        <v>2096</v>
      </c>
      <c r="I14" s="134"/>
    </row>
    <row r="15" spans="1:9" ht="12.75">
      <c r="A15" s="156" t="s">
        <v>966</v>
      </c>
      <c r="B15" s="134" t="s">
        <v>967</v>
      </c>
      <c r="C15" s="136">
        <v>0</v>
      </c>
      <c r="D15" s="137">
        <v>10.683</v>
      </c>
      <c r="E15" s="136">
        <f t="shared" si="0"/>
        <v>10.683</v>
      </c>
      <c r="F15" s="139">
        <v>5.791</v>
      </c>
      <c r="G15" s="160">
        <f t="shared" si="1"/>
        <v>4.8919999999999995</v>
      </c>
      <c r="H15" s="142">
        <v>26410</v>
      </c>
      <c r="I15" s="134"/>
    </row>
    <row r="16" spans="1:9" ht="12.75">
      <c r="A16" s="156" t="s">
        <v>968</v>
      </c>
      <c r="B16" s="134" t="s">
        <v>969</v>
      </c>
      <c r="C16" s="136">
        <v>0</v>
      </c>
      <c r="D16" s="137">
        <v>4.716</v>
      </c>
      <c r="E16" s="136">
        <f t="shared" si="0"/>
        <v>4.716</v>
      </c>
      <c r="F16" s="139">
        <v>1.983</v>
      </c>
      <c r="G16" s="160">
        <f t="shared" si="1"/>
        <v>2.733</v>
      </c>
      <c r="H16" s="142">
        <v>14634</v>
      </c>
      <c r="I16" s="134"/>
    </row>
    <row r="17" spans="1:9" ht="12.75">
      <c r="A17" s="156" t="s">
        <v>970</v>
      </c>
      <c r="B17" s="134" t="s">
        <v>971</v>
      </c>
      <c r="C17" s="136">
        <v>0</v>
      </c>
      <c r="D17" s="137">
        <v>2.704</v>
      </c>
      <c r="E17" s="136">
        <f t="shared" si="0"/>
        <v>2.704</v>
      </c>
      <c r="F17" s="139">
        <v>1.322</v>
      </c>
      <c r="G17" s="160">
        <f t="shared" si="1"/>
        <v>1.3820000000000001</v>
      </c>
      <c r="H17" s="142">
        <v>8790</v>
      </c>
      <c r="I17" s="134"/>
    </row>
    <row r="18" spans="1:9" ht="12.75">
      <c r="A18" s="156" t="s">
        <v>972</v>
      </c>
      <c r="B18" s="134" t="s">
        <v>973</v>
      </c>
      <c r="C18" s="136">
        <v>0</v>
      </c>
      <c r="D18" s="137">
        <v>0.754</v>
      </c>
      <c r="E18" s="136">
        <f t="shared" si="0"/>
        <v>0.754</v>
      </c>
      <c r="F18" s="139">
        <v>0.207</v>
      </c>
      <c r="G18" s="160">
        <f t="shared" si="1"/>
        <v>0.547</v>
      </c>
      <c r="H18" s="142">
        <v>2950</v>
      </c>
      <c r="I18" s="134"/>
    </row>
    <row r="19" spans="1:9" ht="12.75">
      <c r="A19" s="156" t="s">
        <v>974</v>
      </c>
      <c r="B19" s="134" t="s">
        <v>973</v>
      </c>
      <c r="C19" s="136">
        <v>0</v>
      </c>
      <c r="D19" s="137">
        <v>0.914</v>
      </c>
      <c r="E19" s="136">
        <f t="shared" si="0"/>
        <v>0.914</v>
      </c>
      <c r="F19" s="139">
        <v>0.441</v>
      </c>
      <c r="G19" s="160">
        <f t="shared" si="1"/>
        <v>0.47300000000000003</v>
      </c>
      <c r="H19" s="142">
        <v>1780</v>
      </c>
      <c r="I19" s="134"/>
    </row>
    <row r="20" spans="1:9" ht="12.75">
      <c r="A20" s="156" t="s">
        <v>975</v>
      </c>
      <c r="B20" s="134" t="s">
        <v>976</v>
      </c>
      <c r="C20" s="136">
        <v>0</v>
      </c>
      <c r="D20" s="137">
        <v>5.56</v>
      </c>
      <c r="E20" s="136">
        <f t="shared" si="0"/>
        <v>5.56</v>
      </c>
      <c r="F20" s="139">
        <v>0.321</v>
      </c>
      <c r="G20" s="160">
        <f t="shared" si="1"/>
        <v>5.239</v>
      </c>
      <c r="H20" s="142">
        <v>17290</v>
      </c>
      <c r="I20" s="134"/>
    </row>
    <row r="21" spans="1:9" ht="12.75">
      <c r="A21" s="156" t="s">
        <v>977</v>
      </c>
      <c r="B21" s="134" t="s">
        <v>978</v>
      </c>
      <c r="C21" s="136">
        <v>0</v>
      </c>
      <c r="D21" s="137">
        <v>2.17</v>
      </c>
      <c r="E21" s="136">
        <f t="shared" si="0"/>
        <v>2.17</v>
      </c>
      <c r="F21" s="139">
        <v>0.531</v>
      </c>
      <c r="G21" s="160">
        <f t="shared" si="1"/>
        <v>1.6389999999999998</v>
      </c>
      <c r="H21" s="141">
        <v>10053</v>
      </c>
      <c r="I21" s="134"/>
    </row>
    <row r="22" spans="1:9" ht="12.75">
      <c r="A22" s="156" t="s">
        <v>724</v>
      </c>
      <c r="B22" s="134" t="s">
        <v>979</v>
      </c>
      <c r="C22" s="136">
        <v>4.901</v>
      </c>
      <c r="D22" s="137">
        <v>6.158</v>
      </c>
      <c r="E22" s="136">
        <f t="shared" si="0"/>
        <v>1.2570000000000006</v>
      </c>
      <c r="F22" s="139">
        <v>0.263</v>
      </c>
      <c r="G22" s="160">
        <f t="shared" si="1"/>
        <v>0.9940000000000005</v>
      </c>
      <c r="H22" s="141">
        <v>4695</v>
      </c>
      <c r="I22" s="134"/>
    </row>
    <row r="23" spans="1:9" ht="12.75">
      <c r="A23" s="156" t="s">
        <v>980</v>
      </c>
      <c r="B23" s="134" t="s">
        <v>981</v>
      </c>
      <c r="C23" s="136">
        <v>0</v>
      </c>
      <c r="D23" s="137">
        <v>4.633</v>
      </c>
      <c r="E23" s="136">
        <f t="shared" si="0"/>
        <v>4.633</v>
      </c>
      <c r="F23" s="139">
        <v>2.127</v>
      </c>
      <c r="G23" s="160">
        <f t="shared" si="1"/>
        <v>2.5060000000000002</v>
      </c>
      <c r="H23" s="141">
        <v>11650</v>
      </c>
      <c r="I23" s="134"/>
    </row>
    <row r="24" spans="1:9" ht="12.75">
      <c r="A24" s="156" t="s">
        <v>982</v>
      </c>
      <c r="B24" s="134" t="s">
        <v>983</v>
      </c>
      <c r="C24" s="136">
        <v>0</v>
      </c>
      <c r="D24" s="137">
        <v>1.809</v>
      </c>
      <c r="E24" s="136">
        <f t="shared" si="0"/>
        <v>1.809</v>
      </c>
      <c r="F24" s="139">
        <v>0.542</v>
      </c>
      <c r="G24" s="160">
        <f t="shared" si="1"/>
        <v>1.267</v>
      </c>
      <c r="H24" s="141">
        <v>7050</v>
      </c>
      <c r="I24" s="134"/>
    </row>
    <row r="25" spans="1:9" ht="12.75">
      <c r="A25" s="156" t="s">
        <v>984</v>
      </c>
      <c r="B25" s="134" t="s">
        <v>985</v>
      </c>
      <c r="C25" s="136">
        <v>0</v>
      </c>
      <c r="D25" s="137">
        <v>0.72</v>
      </c>
      <c r="E25" s="136">
        <f t="shared" si="0"/>
        <v>0.72</v>
      </c>
      <c r="F25" s="139">
        <v>0.353</v>
      </c>
      <c r="G25" s="160">
        <f t="shared" si="1"/>
        <v>0.367</v>
      </c>
      <c r="H25" s="141">
        <v>2350</v>
      </c>
      <c r="I25" s="134"/>
    </row>
    <row r="26" spans="1:9" ht="12.75">
      <c r="A26" s="156" t="s">
        <v>986</v>
      </c>
      <c r="B26" s="134" t="s">
        <v>987</v>
      </c>
      <c r="C26" s="136">
        <v>0</v>
      </c>
      <c r="D26" s="137">
        <v>3.314</v>
      </c>
      <c r="E26" s="136">
        <f t="shared" si="0"/>
        <v>3.314</v>
      </c>
      <c r="F26" s="139">
        <v>1.551</v>
      </c>
      <c r="G26" s="160">
        <f t="shared" si="1"/>
        <v>1.7630000000000001</v>
      </c>
      <c r="H26" s="141">
        <v>16069</v>
      </c>
      <c r="I26" s="134"/>
    </row>
    <row r="27" spans="1:9" ht="12.75">
      <c r="A27" s="156" t="s">
        <v>988</v>
      </c>
      <c r="B27" s="134" t="s">
        <v>989</v>
      </c>
      <c r="C27" s="136">
        <v>0</v>
      </c>
      <c r="D27" s="137">
        <v>0.715</v>
      </c>
      <c r="E27" s="136">
        <f t="shared" si="0"/>
        <v>0.715</v>
      </c>
      <c r="F27" s="139">
        <v>0.437</v>
      </c>
      <c r="G27" s="160">
        <f t="shared" si="1"/>
        <v>0.27799999999999997</v>
      </c>
      <c r="H27" s="141">
        <v>2066</v>
      </c>
      <c r="I27" s="134"/>
    </row>
    <row r="28" spans="1:9" ht="12.75">
      <c r="A28" s="156" t="s">
        <v>990</v>
      </c>
      <c r="B28" s="134" t="s">
        <v>991</v>
      </c>
      <c r="C28" s="136">
        <v>0</v>
      </c>
      <c r="D28" s="137">
        <v>2.004</v>
      </c>
      <c r="E28" s="136">
        <f t="shared" si="0"/>
        <v>2.004</v>
      </c>
      <c r="F28" s="139">
        <v>0.301</v>
      </c>
      <c r="G28" s="160">
        <f t="shared" si="1"/>
        <v>1.703</v>
      </c>
      <c r="H28" s="141">
        <v>7790</v>
      </c>
      <c r="I28" s="134"/>
    </row>
    <row r="29" spans="1:9" ht="12.75">
      <c r="A29" s="156" t="s">
        <v>992</v>
      </c>
      <c r="B29" s="134" t="s">
        <v>993</v>
      </c>
      <c r="C29" s="136">
        <v>0</v>
      </c>
      <c r="D29" s="137">
        <v>1.639</v>
      </c>
      <c r="E29" s="136">
        <f t="shared" si="0"/>
        <v>1.639</v>
      </c>
      <c r="F29" s="139">
        <v>0</v>
      </c>
      <c r="G29" s="160">
        <f t="shared" si="1"/>
        <v>1.639</v>
      </c>
      <c r="H29" s="141">
        <v>6556</v>
      </c>
      <c r="I29" s="134"/>
    </row>
    <row r="30" spans="1:9" ht="12.75">
      <c r="A30" s="156" t="s">
        <v>994</v>
      </c>
      <c r="B30" s="134" t="s">
        <v>995</v>
      </c>
      <c r="C30" s="136">
        <v>0</v>
      </c>
      <c r="D30" s="137">
        <v>2.91</v>
      </c>
      <c r="E30" s="136">
        <f t="shared" si="0"/>
        <v>2.91</v>
      </c>
      <c r="F30" s="139">
        <v>0.882</v>
      </c>
      <c r="G30" s="160">
        <f t="shared" si="1"/>
        <v>2.028</v>
      </c>
      <c r="H30" s="141">
        <v>8871</v>
      </c>
      <c r="I30" s="134"/>
    </row>
    <row r="31" spans="1:9" ht="12.75">
      <c r="A31" s="156" t="s">
        <v>996</v>
      </c>
      <c r="B31" s="134" t="s">
        <v>997</v>
      </c>
      <c r="C31" s="136">
        <v>0</v>
      </c>
      <c r="D31" s="137">
        <v>1.489</v>
      </c>
      <c r="E31" s="136">
        <f t="shared" si="0"/>
        <v>1.489</v>
      </c>
      <c r="F31" s="139">
        <v>0.16</v>
      </c>
      <c r="G31" s="160">
        <f t="shared" si="1"/>
        <v>1.3290000000000002</v>
      </c>
      <c r="H31" s="141">
        <v>5160</v>
      </c>
      <c r="I31" s="134"/>
    </row>
    <row r="32" spans="1:9" ht="12.75">
      <c r="A32" s="156" t="s">
        <v>998</v>
      </c>
      <c r="B32" s="134" t="s">
        <v>999</v>
      </c>
      <c r="C32" s="136">
        <v>0</v>
      </c>
      <c r="D32" s="137">
        <v>1.533</v>
      </c>
      <c r="E32" s="136">
        <f t="shared" si="0"/>
        <v>1.533</v>
      </c>
      <c r="F32" s="139">
        <v>0.618</v>
      </c>
      <c r="G32" s="160">
        <f t="shared" si="1"/>
        <v>0.9149999999999999</v>
      </c>
      <c r="H32" s="142">
        <v>6405</v>
      </c>
      <c r="I32" s="134"/>
    </row>
    <row r="33" spans="1:9" ht="12.75">
      <c r="A33" s="156" t="s">
        <v>1000</v>
      </c>
      <c r="B33" s="134" t="s">
        <v>1001</v>
      </c>
      <c r="C33" s="136">
        <v>0</v>
      </c>
      <c r="D33" s="137">
        <v>1.515</v>
      </c>
      <c r="E33" s="136">
        <f t="shared" si="0"/>
        <v>1.515</v>
      </c>
      <c r="F33" s="139">
        <v>0.121</v>
      </c>
      <c r="G33" s="160">
        <f t="shared" si="1"/>
        <v>1.394</v>
      </c>
      <c r="H33" s="142">
        <v>8364</v>
      </c>
      <c r="I33" s="134"/>
    </row>
    <row r="34" spans="1:9" ht="12.75">
      <c r="A34" s="156" t="s">
        <v>1002</v>
      </c>
      <c r="B34" s="134" t="s">
        <v>1003</v>
      </c>
      <c r="C34" s="136">
        <v>0</v>
      </c>
      <c r="D34" s="137">
        <v>2.861</v>
      </c>
      <c r="E34" s="136">
        <f t="shared" si="0"/>
        <v>2.861</v>
      </c>
      <c r="F34" s="139">
        <v>0.579</v>
      </c>
      <c r="G34" s="160">
        <f t="shared" si="1"/>
        <v>2.282</v>
      </c>
      <c r="H34" s="142">
        <v>9128</v>
      </c>
      <c r="I34" s="134"/>
    </row>
    <row r="35" spans="1:9" ht="12.75">
      <c r="A35" s="156" t="s">
        <v>1004</v>
      </c>
      <c r="B35" s="134" t="s">
        <v>1005</v>
      </c>
      <c r="C35" s="136">
        <v>0</v>
      </c>
      <c r="D35" s="137">
        <v>5.04</v>
      </c>
      <c r="E35" s="136">
        <f t="shared" si="0"/>
        <v>5.04</v>
      </c>
      <c r="F35" s="139">
        <v>1.367</v>
      </c>
      <c r="G35" s="160">
        <f t="shared" si="1"/>
        <v>3.673</v>
      </c>
      <c r="H35" s="142">
        <v>29384</v>
      </c>
      <c r="I35" s="134"/>
    </row>
    <row r="36" spans="1:9" ht="12.75">
      <c r="A36" s="156" t="s">
        <v>1006</v>
      </c>
      <c r="B36" s="134" t="s">
        <v>1007</v>
      </c>
      <c r="C36" s="136">
        <v>0</v>
      </c>
      <c r="D36" s="137">
        <v>4.519</v>
      </c>
      <c r="E36" s="136">
        <f t="shared" si="0"/>
        <v>4.519</v>
      </c>
      <c r="F36" s="139">
        <v>0.155</v>
      </c>
      <c r="G36" s="160">
        <f t="shared" si="1"/>
        <v>4.364</v>
      </c>
      <c r="H36" s="142">
        <v>21820</v>
      </c>
      <c r="I36" s="134"/>
    </row>
    <row r="37" spans="1:9" ht="12.75">
      <c r="A37" s="156" t="s">
        <v>1008</v>
      </c>
      <c r="B37" s="134" t="s">
        <v>1009</v>
      </c>
      <c r="C37" s="136">
        <v>0</v>
      </c>
      <c r="D37" s="137">
        <v>0.996</v>
      </c>
      <c r="E37" s="136">
        <f t="shared" si="0"/>
        <v>0.996</v>
      </c>
      <c r="F37" s="139">
        <v>0.2</v>
      </c>
      <c r="G37" s="160">
        <f t="shared" si="1"/>
        <v>0.796</v>
      </c>
      <c r="H37" s="142">
        <v>5353</v>
      </c>
      <c r="I37" s="134"/>
    </row>
    <row r="38" spans="1:9" ht="12.75">
      <c r="A38" s="156" t="s">
        <v>1010</v>
      </c>
      <c r="B38" s="134" t="s">
        <v>1011</v>
      </c>
      <c r="C38" s="136">
        <v>0</v>
      </c>
      <c r="D38" s="137">
        <v>6.596</v>
      </c>
      <c r="E38" s="136">
        <f t="shared" si="0"/>
        <v>6.596</v>
      </c>
      <c r="F38" s="139">
        <v>3.614</v>
      </c>
      <c r="G38" s="160">
        <f t="shared" si="1"/>
        <v>2.982</v>
      </c>
      <c r="H38" s="142">
        <v>20874</v>
      </c>
      <c r="I38" s="134"/>
    </row>
    <row r="39" spans="1:9" ht="12.75">
      <c r="A39" s="156" t="s">
        <v>1012</v>
      </c>
      <c r="B39" s="134" t="s">
        <v>1013</v>
      </c>
      <c r="C39" s="136">
        <v>0</v>
      </c>
      <c r="D39" s="137">
        <v>10.648</v>
      </c>
      <c r="E39" s="136">
        <f t="shared" si="0"/>
        <v>10.648</v>
      </c>
      <c r="F39" s="139">
        <v>3.655</v>
      </c>
      <c r="G39" s="160">
        <f t="shared" si="1"/>
        <v>6.993</v>
      </c>
      <c r="H39" s="142">
        <v>37442</v>
      </c>
      <c r="I39" s="134"/>
    </row>
    <row r="40" spans="1:9" ht="12.75">
      <c r="A40" s="156" t="s">
        <v>1014</v>
      </c>
      <c r="B40" s="134" t="s">
        <v>1015</v>
      </c>
      <c r="C40" s="136">
        <v>0</v>
      </c>
      <c r="D40" s="137">
        <v>7.23</v>
      </c>
      <c r="E40" s="136">
        <f t="shared" si="0"/>
        <v>7.23</v>
      </c>
      <c r="F40" s="139">
        <v>1.306</v>
      </c>
      <c r="G40" s="160">
        <f t="shared" si="1"/>
        <v>5.924</v>
      </c>
      <c r="H40" s="142">
        <v>35544</v>
      </c>
      <c r="I40" s="134"/>
    </row>
    <row r="41" spans="1:9" ht="12.75">
      <c r="A41" s="156" t="s">
        <v>1016</v>
      </c>
      <c r="B41" s="134" t="s">
        <v>1017</v>
      </c>
      <c r="C41" s="136">
        <v>0</v>
      </c>
      <c r="D41" s="137">
        <v>4.883</v>
      </c>
      <c r="E41" s="136">
        <f t="shared" si="0"/>
        <v>4.883</v>
      </c>
      <c r="F41" s="139">
        <v>1.739</v>
      </c>
      <c r="G41" s="160">
        <f t="shared" si="1"/>
        <v>3.144</v>
      </c>
      <c r="H41" s="142">
        <v>25152</v>
      </c>
      <c r="I41" s="134"/>
    </row>
    <row r="42" spans="1:9" ht="12.75">
      <c r="A42" s="156" t="s">
        <v>1018</v>
      </c>
      <c r="B42" s="134" t="s">
        <v>1019</v>
      </c>
      <c r="C42" s="136">
        <v>0</v>
      </c>
      <c r="D42" s="137">
        <v>4.114</v>
      </c>
      <c r="E42" s="136">
        <f t="shared" si="0"/>
        <v>4.114</v>
      </c>
      <c r="F42" s="139">
        <v>0.874</v>
      </c>
      <c r="G42" s="160">
        <f t="shared" si="1"/>
        <v>3.2399999999999998</v>
      </c>
      <c r="H42" s="142">
        <v>17633</v>
      </c>
      <c r="I42" s="134"/>
    </row>
    <row r="43" spans="1:9" ht="12.75">
      <c r="A43" s="156" t="s">
        <v>1020</v>
      </c>
      <c r="B43" s="134" t="s">
        <v>1021</v>
      </c>
      <c r="C43" s="136">
        <v>0</v>
      </c>
      <c r="D43" s="137">
        <v>3.275</v>
      </c>
      <c r="E43" s="136">
        <f aca="true" t="shared" si="2" ref="E43:E66">D43-C43</f>
        <v>3.275</v>
      </c>
      <c r="F43" s="139">
        <v>0.233</v>
      </c>
      <c r="G43" s="160">
        <f aca="true" t="shared" si="3" ref="G43:G66">E43-F43</f>
        <v>3.042</v>
      </c>
      <c r="H43" s="142">
        <v>11168</v>
      </c>
      <c r="I43" s="134"/>
    </row>
    <row r="44" spans="1:9" ht="12.75">
      <c r="A44" s="156" t="s">
        <v>1022</v>
      </c>
      <c r="B44" s="134" t="s">
        <v>1023</v>
      </c>
      <c r="C44" s="136">
        <v>0</v>
      </c>
      <c r="D44" s="137">
        <v>2.279</v>
      </c>
      <c r="E44" s="136">
        <f t="shared" si="2"/>
        <v>2.279</v>
      </c>
      <c r="F44" s="139">
        <v>0.381</v>
      </c>
      <c r="G44" s="160">
        <f t="shared" si="3"/>
        <v>1.898</v>
      </c>
      <c r="H44" s="142">
        <v>11155</v>
      </c>
      <c r="I44" s="134"/>
    </row>
    <row r="45" spans="1:9" ht="12.75">
      <c r="A45" s="156" t="s">
        <v>894</v>
      </c>
      <c r="B45" s="134" t="s">
        <v>1024</v>
      </c>
      <c r="C45" s="136">
        <v>0</v>
      </c>
      <c r="D45" s="137">
        <v>5.701</v>
      </c>
      <c r="E45" s="136">
        <f t="shared" si="2"/>
        <v>5.701</v>
      </c>
      <c r="F45" s="139">
        <v>0.876</v>
      </c>
      <c r="G45" s="160">
        <f t="shared" si="3"/>
        <v>4.824999999999999</v>
      </c>
      <c r="H45" s="142">
        <v>32250</v>
      </c>
      <c r="I45" s="134"/>
    </row>
    <row r="46" spans="1:9" ht="12.75">
      <c r="A46" s="156" t="s">
        <v>1025</v>
      </c>
      <c r="B46" s="134" t="s">
        <v>1026</v>
      </c>
      <c r="C46" s="136">
        <v>0</v>
      </c>
      <c r="D46" s="137">
        <v>0.149</v>
      </c>
      <c r="E46" s="136">
        <f t="shared" si="2"/>
        <v>0.149</v>
      </c>
      <c r="F46" s="139">
        <v>0.149</v>
      </c>
      <c r="G46" s="160">
        <f t="shared" si="3"/>
        <v>0</v>
      </c>
      <c r="H46" s="142">
        <v>0</v>
      </c>
      <c r="I46" s="134"/>
    </row>
    <row r="47" spans="1:9" ht="12.75">
      <c r="A47" s="156" t="s">
        <v>1027</v>
      </c>
      <c r="B47" s="134" t="s">
        <v>1028</v>
      </c>
      <c r="C47" s="136">
        <v>0</v>
      </c>
      <c r="D47" s="137">
        <v>2.213</v>
      </c>
      <c r="E47" s="136">
        <f t="shared" si="2"/>
        <v>2.213</v>
      </c>
      <c r="F47" s="139">
        <v>0</v>
      </c>
      <c r="G47" s="160">
        <f t="shared" si="3"/>
        <v>2.213</v>
      </c>
      <c r="H47" s="142">
        <v>15491</v>
      </c>
      <c r="I47" s="134"/>
    </row>
    <row r="48" spans="1:9" ht="12.75">
      <c r="A48" s="249" t="s">
        <v>1029</v>
      </c>
      <c r="B48" s="120" t="s">
        <v>1030</v>
      </c>
      <c r="C48" s="128">
        <v>0</v>
      </c>
      <c r="D48" s="129">
        <v>2.514</v>
      </c>
      <c r="E48" s="128">
        <f t="shared" si="2"/>
        <v>2.514</v>
      </c>
      <c r="F48" s="251">
        <v>2.389</v>
      </c>
      <c r="G48" s="160">
        <f t="shared" si="3"/>
        <v>0.125</v>
      </c>
      <c r="H48" s="142">
        <v>750</v>
      </c>
      <c r="I48" s="134"/>
    </row>
    <row r="49" spans="1:9" ht="12.75">
      <c r="A49" s="156" t="s">
        <v>1031</v>
      </c>
      <c r="B49" s="134" t="s">
        <v>1032</v>
      </c>
      <c r="C49" s="136">
        <v>0</v>
      </c>
      <c r="D49" s="137">
        <v>1.909</v>
      </c>
      <c r="E49" s="136">
        <f t="shared" si="2"/>
        <v>1.909</v>
      </c>
      <c r="F49" s="139">
        <v>1.582</v>
      </c>
      <c r="G49" s="160">
        <f t="shared" si="3"/>
        <v>0.32699999999999996</v>
      </c>
      <c r="H49" s="141">
        <v>6556</v>
      </c>
      <c r="I49" s="134"/>
    </row>
    <row r="50" spans="1:9" ht="12.75">
      <c r="A50" s="156" t="s">
        <v>1033</v>
      </c>
      <c r="B50" s="134" t="s">
        <v>1034</v>
      </c>
      <c r="C50" s="136">
        <v>0</v>
      </c>
      <c r="D50" s="137">
        <v>2.723</v>
      </c>
      <c r="E50" s="136">
        <f t="shared" si="2"/>
        <v>2.723</v>
      </c>
      <c r="F50" s="139">
        <v>0.671</v>
      </c>
      <c r="G50" s="160">
        <f t="shared" si="3"/>
        <v>2.0519999999999996</v>
      </c>
      <c r="H50" s="141">
        <v>9925</v>
      </c>
      <c r="I50" s="134"/>
    </row>
    <row r="51" spans="1:9" ht="12.75">
      <c r="A51" s="156" t="s">
        <v>1035</v>
      </c>
      <c r="B51" s="134" t="s">
        <v>1036</v>
      </c>
      <c r="C51" s="136">
        <v>0</v>
      </c>
      <c r="D51" s="137">
        <v>4.492</v>
      </c>
      <c r="E51" s="136">
        <f t="shared" si="2"/>
        <v>4.492</v>
      </c>
      <c r="F51" s="139">
        <v>0.733</v>
      </c>
      <c r="G51" s="160">
        <f t="shared" si="3"/>
        <v>3.759</v>
      </c>
      <c r="H51" s="141">
        <v>22753</v>
      </c>
      <c r="I51" s="134"/>
    </row>
    <row r="52" spans="1:9" ht="12.75">
      <c r="A52" s="156" t="s">
        <v>1037</v>
      </c>
      <c r="B52" s="134" t="s">
        <v>1038</v>
      </c>
      <c r="C52" s="136">
        <v>0</v>
      </c>
      <c r="D52" s="137">
        <v>2.834</v>
      </c>
      <c r="E52" s="136">
        <f t="shared" si="2"/>
        <v>2.834</v>
      </c>
      <c r="F52" s="139">
        <v>0.654</v>
      </c>
      <c r="G52" s="160">
        <f t="shared" si="3"/>
        <v>2.18</v>
      </c>
      <c r="H52" s="141">
        <v>12372</v>
      </c>
      <c r="I52" s="134"/>
    </row>
    <row r="53" spans="1:9" ht="12.75">
      <c r="A53" s="156" t="s">
        <v>1039</v>
      </c>
      <c r="B53" s="134" t="s">
        <v>1040</v>
      </c>
      <c r="C53" s="136">
        <v>0</v>
      </c>
      <c r="D53" s="137">
        <v>1.352</v>
      </c>
      <c r="E53" s="136">
        <f t="shared" si="2"/>
        <v>1.352</v>
      </c>
      <c r="F53" s="139">
        <v>0.709</v>
      </c>
      <c r="G53" s="160">
        <f t="shared" si="3"/>
        <v>0.6430000000000001</v>
      </c>
      <c r="H53" s="141">
        <v>4130</v>
      </c>
      <c r="I53" s="134"/>
    </row>
    <row r="54" spans="1:9" ht="12.75">
      <c r="A54" s="156" t="s">
        <v>1041</v>
      </c>
      <c r="B54" s="134" t="s">
        <v>1042</v>
      </c>
      <c r="C54" s="136">
        <v>0</v>
      </c>
      <c r="D54" s="137">
        <v>2.869</v>
      </c>
      <c r="E54" s="136">
        <f t="shared" si="2"/>
        <v>2.869</v>
      </c>
      <c r="F54" s="139">
        <v>1.916</v>
      </c>
      <c r="G54" s="160">
        <f t="shared" si="3"/>
        <v>0.9530000000000003</v>
      </c>
      <c r="H54" s="142">
        <v>4831</v>
      </c>
      <c r="I54" s="134"/>
    </row>
    <row r="55" spans="1:9" ht="12.75">
      <c r="A55" s="156" t="s">
        <v>1043</v>
      </c>
      <c r="B55" s="134" t="s">
        <v>1044</v>
      </c>
      <c r="C55" s="136">
        <v>0</v>
      </c>
      <c r="D55" s="137">
        <v>2.335</v>
      </c>
      <c r="E55" s="136">
        <f t="shared" si="2"/>
        <v>2.335</v>
      </c>
      <c r="F55" s="139">
        <v>0.713</v>
      </c>
      <c r="G55" s="160">
        <f t="shared" si="3"/>
        <v>1.6219999999999999</v>
      </c>
      <c r="H55" s="142">
        <v>11850</v>
      </c>
      <c r="I55" s="134"/>
    </row>
    <row r="56" spans="1:9" ht="12.75">
      <c r="A56" s="156" t="s">
        <v>1045</v>
      </c>
      <c r="B56" s="134" t="s">
        <v>1046</v>
      </c>
      <c r="C56" s="136">
        <v>0</v>
      </c>
      <c r="D56" s="137">
        <v>9.824</v>
      </c>
      <c r="E56" s="136">
        <f t="shared" si="2"/>
        <v>9.824</v>
      </c>
      <c r="F56" s="139">
        <v>0.815</v>
      </c>
      <c r="G56" s="160">
        <f t="shared" si="3"/>
        <v>9.009</v>
      </c>
      <c r="H56" s="142">
        <v>50486</v>
      </c>
      <c r="I56" s="134"/>
    </row>
    <row r="57" spans="1:9" ht="12.75">
      <c r="A57" s="156" t="s">
        <v>1047</v>
      </c>
      <c r="B57" s="134" t="s">
        <v>1048</v>
      </c>
      <c r="C57" s="136">
        <v>0</v>
      </c>
      <c r="D57" s="137">
        <v>4.595</v>
      </c>
      <c r="E57" s="136">
        <f t="shared" si="2"/>
        <v>4.595</v>
      </c>
      <c r="F57" s="139">
        <v>1.143</v>
      </c>
      <c r="G57" s="160">
        <f t="shared" si="3"/>
        <v>3.452</v>
      </c>
      <c r="H57" s="142">
        <v>19823</v>
      </c>
      <c r="I57" s="134"/>
    </row>
    <row r="58" spans="1:9" ht="12.75">
      <c r="A58" s="156" t="s">
        <v>1049</v>
      </c>
      <c r="B58" s="134" t="s">
        <v>1050</v>
      </c>
      <c r="C58" s="136">
        <v>0</v>
      </c>
      <c r="D58" s="137">
        <v>1.385</v>
      </c>
      <c r="E58" s="136">
        <f t="shared" si="2"/>
        <v>1.385</v>
      </c>
      <c r="F58" s="139">
        <v>0.395</v>
      </c>
      <c r="G58" s="160">
        <f t="shared" si="3"/>
        <v>0.99</v>
      </c>
      <c r="H58" s="141">
        <v>5780</v>
      </c>
      <c r="I58" s="134"/>
    </row>
    <row r="59" spans="1:9" ht="12.75">
      <c r="A59" s="156" t="s">
        <v>796</v>
      </c>
      <c r="B59" s="134" t="s">
        <v>1051</v>
      </c>
      <c r="C59" s="136">
        <v>0.661</v>
      </c>
      <c r="D59" s="137">
        <v>4.019</v>
      </c>
      <c r="E59" s="136">
        <f t="shared" si="2"/>
        <v>3.358</v>
      </c>
      <c r="F59" s="139">
        <v>0.995</v>
      </c>
      <c r="G59" s="160">
        <f t="shared" si="3"/>
        <v>2.363</v>
      </c>
      <c r="H59" s="141">
        <v>13420</v>
      </c>
      <c r="I59" s="134"/>
    </row>
    <row r="60" spans="1:9" ht="12.75">
      <c r="A60" s="156" t="s">
        <v>798</v>
      </c>
      <c r="B60" s="134" t="s">
        <v>1052</v>
      </c>
      <c r="C60" s="136">
        <v>1.847</v>
      </c>
      <c r="D60" s="137">
        <v>7.397</v>
      </c>
      <c r="E60" s="136">
        <f t="shared" si="2"/>
        <v>5.550000000000001</v>
      </c>
      <c r="F60" s="139">
        <v>0.977</v>
      </c>
      <c r="G60" s="160">
        <f t="shared" si="3"/>
        <v>4.573</v>
      </c>
      <c r="H60" s="141">
        <v>15927</v>
      </c>
      <c r="I60" s="134"/>
    </row>
    <row r="61" spans="1:9" ht="12.75">
      <c r="A61" s="156" t="s">
        <v>804</v>
      </c>
      <c r="B61" s="134" t="s">
        <v>1053</v>
      </c>
      <c r="C61" s="136">
        <v>1.472</v>
      </c>
      <c r="D61" s="137">
        <v>5.506</v>
      </c>
      <c r="E61" s="136">
        <f t="shared" si="2"/>
        <v>4.034000000000001</v>
      </c>
      <c r="F61" s="139">
        <v>0.843</v>
      </c>
      <c r="G61" s="160">
        <f t="shared" si="3"/>
        <v>3.1910000000000007</v>
      </c>
      <c r="H61" s="141">
        <v>16690</v>
      </c>
      <c r="I61" s="134"/>
    </row>
    <row r="62" spans="1:9" ht="12.75">
      <c r="A62" s="156" t="s">
        <v>806</v>
      </c>
      <c r="B62" s="134" t="s">
        <v>1054</v>
      </c>
      <c r="C62" s="136">
        <v>6.848</v>
      </c>
      <c r="D62" s="137">
        <v>8.817</v>
      </c>
      <c r="E62" s="136">
        <f t="shared" si="2"/>
        <v>1.9690000000000003</v>
      </c>
      <c r="F62" s="139">
        <v>0.57</v>
      </c>
      <c r="G62" s="160">
        <f t="shared" si="3"/>
        <v>1.3990000000000005</v>
      </c>
      <c r="H62" s="141">
        <v>9753</v>
      </c>
      <c r="I62" s="134"/>
    </row>
    <row r="63" spans="1:9" ht="12.75">
      <c r="A63" s="156" t="s">
        <v>1055</v>
      </c>
      <c r="B63" s="134" t="s">
        <v>1056</v>
      </c>
      <c r="C63" s="136">
        <v>0</v>
      </c>
      <c r="D63" s="137">
        <v>1.419</v>
      </c>
      <c r="E63" s="136">
        <f t="shared" si="2"/>
        <v>1.419</v>
      </c>
      <c r="F63" s="139">
        <v>1.4</v>
      </c>
      <c r="G63" s="160">
        <f t="shared" si="3"/>
        <v>0.019000000000000128</v>
      </c>
      <c r="H63" s="252">
        <v>0</v>
      </c>
      <c r="I63" s="134"/>
    </row>
    <row r="64" spans="1:9" ht="12.75">
      <c r="A64" s="156" t="s">
        <v>1057</v>
      </c>
      <c r="B64" s="134" t="s">
        <v>1058</v>
      </c>
      <c r="C64" s="136">
        <v>0</v>
      </c>
      <c r="D64" s="137">
        <v>5.333</v>
      </c>
      <c r="E64" s="136">
        <f t="shared" si="2"/>
        <v>5.333</v>
      </c>
      <c r="F64" s="139">
        <v>2.856</v>
      </c>
      <c r="G64" s="160">
        <f t="shared" si="3"/>
        <v>2.4770000000000003</v>
      </c>
      <c r="H64" s="141">
        <v>11096</v>
      </c>
      <c r="I64" s="134"/>
    </row>
    <row r="65" spans="1:9" ht="12.75">
      <c r="A65" s="156" t="s">
        <v>1059</v>
      </c>
      <c r="B65" s="134" t="s">
        <v>1060</v>
      </c>
      <c r="C65" s="136">
        <v>0</v>
      </c>
      <c r="D65" s="137">
        <v>1.042</v>
      </c>
      <c r="E65" s="136">
        <f t="shared" si="2"/>
        <v>1.042</v>
      </c>
      <c r="F65" s="139">
        <v>0.015</v>
      </c>
      <c r="G65" s="160">
        <f t="shared" si="3"/>
        <v>1.0270000000000001</v>
      </c>
      <c r="H65" s="141">
        <v>4485</v>
      </c>
      <c r="I65" s="134"/>
    </row>
    <row r="66" spans="1:9" ht="12.75">
      <c r="A66" s="169" t="s">
        <v>1061</v>
      </c>
      <c r="B66" s="151" t="s">
        <v>1062</v>
      </c>
      <c r="C66" s="253">
        <v>0</v>
      </c>
      <c r="D66" s="254">
        <v>1.566</v>
      </c>
      <c r="E66" s="253">
        <f t="shared" si="2"/>
        <v>1.566</v>
      </c>
      <c r="F66" s="255">
        <v>0.121</v>
      </c>
      <c r="G66" s="256">
        <f t="shared" si="3"/>
        <v>1.445</v>
      </c>
      <c r="H66" s="257">
        <v>5800</v>
      </c>
      <c r="I66" s="151"/>
    </row>
    <row r="67" spans="1:9" ht="12.75">
      <c r="A67" s="608" t="s">
        <v>828</v>
      </c>
      <c r="B67" s="608"/>
      <c r="C67" s="608"/>
      <c r="D67" s="608"/>
      <c r="E67" s="152">
        <f>SUM(E11:E66)</f>
        <v>181.41600000000003</v>
      </c>
      <c r="F67" s="153">
        <f>SUM(F11:F66)</f>
        <v>55.397000000000006</v>
      </c>
      <c r="G67" s="174">
        <f>SUM(G11:G66)</f>
        <v>126.01900000000002</v>
      </c>
      <c r="H67" s="258">
        <f>SUM(H11:H66)</f>
        <v>710675</v>
      </c>
      <c r="I67" s="155"/>
    </row>
    <row r="68" ht="12.75">
      <c r="H68" s="236"/>
    </row>
    <row r="69" spans="1:8" ht="12.75" customHeight="1">
      <c r="A69" s="178" t="s">
        <v>829</v>
      </c>
      <c r="E69" s="237">
        <f>SUM(E67+E10)</f>
        <v>242.63600000000002</v>
      </c>
      <c r="F69" s="237">
        <f>SUM(F67+F10)</f>
        <v>78.73400000000001</v>
      </c>
      <c r="G69" s="237">
        <f>SUM(G67+G10)</f>
        <v>163.90200000000002</v>
      </c>
      <c r="H69" s="182">
        <f>SUM(H10:H66)</f>
        <v>944173</v>
      </c>
    </row>
    <row r="70" ht="12.75" customHeight="1"/>
    <row r="71" spans="1:8" ht="12.75" customHeight="1">
      <c r="A71" s="183" t="s">
        <v>830</v>
      </c>
      <c r="B71" s="184"/>
      <c r="H71" s="185">
        <f>SUM(H5:H6,H9,H21:H31,H49:H53,H58:H62,H64:H65)</f>
        <v>328274</v>
      </c>
    </row>
    <row r="72" spans="1:2" ht="12.75" customHeight="1">
      <c r="A72" s="178"/>
      <c r="B72" s="179"/>
    </row>
    <row r="73" spans="1:2" ht="12.75" customHeight="1">
      <c r="A73" s="186" t="s">
        <v>663</v>
      </c>
      <c r="B73" s="179"/>
    </row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8">
    <mergeCell ref="H3:H4"/>
    <mergeCell ref="I3:I4"/>
    <mergeCell ref="A10:D10"/>
    <mergeCell ref="A67:D67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50.00390625" style="0" customWidth="1"/>
    <col min="3" max="7" width="8.28125" style="27" customWidth="1"/>
    <col min="8" max="8" width="9.28125" style="111" customWidth="1"/>
    <col min="9" max="9" width="20.8515625" style="0" customWidth="1"/>
  </cols>
  <sheetData>
    <row r="2" ht="18">
      <c r="A2" s="112" t="s">
        <v>624</v>
      </c>
    </row>
    <row r="3" spans="1:9" ht="13.5" customHeight="1">
      <c r="A3" s="609" t="s">
        <v>665</v>
      </c>
      <c r="B3" s="610" t="s">
        <v>666</v>
      </c>
      <c r="C3" s="611" t="s">
        <v>667</v>
      </c>
      <c r="D3" s="611"/>
      <c r="E3" s="612" t="s">
        <v>668</v>
      </c>
      <c r="F3" s="113" t="s">
        <v>669</v>
      </c>
      <c r="G3" s="114" t="s">
        <v>670</v>
      </c>
      <c r="H3" s="604" t="s">
        <v>671</v>
      </c>
      <c r="I3" s="605" t="s">
        <v>662</v>
      </c>
    </row>
    <row r="4" spans="1:9" ht="12.75">
      <c r="A4" s="609"/>
      <c r="B4" s="610"/>
      <c r="C4" s="116" t="s">
        <v>672</v>
      </c>
      <c r="D4" s="117" t="s">
        <v>673</v>
      </c>
      <c r="E4" s="612"/>
      <c r="F4" s="118" t="s">
        <v>674</v>
      </c>
      <c r="G4" s="119" t="s">
        <v>674</v>
      </c>
      <c r="H4" s="604"/>
      <c r="I4" s="606"/>
    </row>
    <row r="5" spans="1:9" ht="12.75">
      <c r="A5" s="127" t="s">
        <v>950</v>
      </c>
      <c r="B5" s="241" t="s">
        <v>951</v>
      </c>
      <c r="C5" s="122">
        <v>0</v>
      </c>
      <c r="D5" s="123">
        <v>5.607</v>
      </c>
      <c r="E5" s="190">
        <f>D5-C5</f>
        <v>5.607</v>
      </c>
      <c r="F5" s="124">
        <v>2.04</v>
      </c>
      <c r="G5" s="242">
        <f>E5-F5</f>
        <v>3.567</v>
      </c>
      <c r="H5" s="243">
        <v>20160</v>
      </c>
      <c r="I5" s="127"/>
    </row>
    <row r="6" spans="1:9" ht="12.75">
      <c r="A6" s="134" t="s">
        <v>675</v>
      </c>
      <c r="B6" s="135" t="s">
        <v>952</v>
      </c>
      <c r="C6" s="136">
        <v>67.313</v>
      </c>
      <c r="D6" s="137">
        <v>78.471</v>
      </c>
      <c r="E6" s="138">
        <f>D6-C6</f>
        <v>11.158000000000001</v>
      </c>
      <c r="F6" s="139">
        <v>3.038</v>
      </c>
      <c r="G6" s="244">
        <f>E6-F6</f>
        <v>8.120000000000001</v>
      </c>
      <c r="H6" s="141">
        <v>39693</v>
      </c>
      <c r="I6" s="134"/>
    </row>
    <row r="7" spans="1:9" ht="12.75">
      <c r="A7" s="143" t="s">
        <v>681</v>
      </c>
      <c r="B7" s="144" t="s">
        <v>956</v>
      </c>
      <c r="C7" s="145">
        <v>0</v>
      </c>
      <c r="D7" s="146">
        <v>16.479</v>
      </c>
      <c r="E7" s="212">
        <f>D7-C7</f>
        <v>16.479</v>
      </c>
      <c r="F7" s="245">
        <v>6.716</v>
      </c>
      <c r="G7" s="246">
        <f>E7-F7</f>
        <v>9.762999999999998</v>
      </c>
      <c r="H7" s="247">
        <v>53224</v>
      </c>
      <c r="I7" s="143"/>
    </row>
    <row r="8" spans="1:9" ht="12.75">
      <c r="A8" s="607" t="s">
        <v>957</v>
      </c>
      <c r="B8" s="607"/>
      <c r="C8" s="607"/>
      <c r="D8" s="607"/>
      <c r="E8" s="234">
        <f>SUM(E5:E7)</f>
        <v>33.244</v>
      </c>
      <c r="F8" s="153">
        <f>SUM(F5:F7)</f>
        <v>11.794</v>
      </c>
      <c r="G8" s="152">
        <f>SUM(G5:G7)</f>
        <v>21.45</v>
      </c>
      <c r="H8" s="248">
        <f>SUM(H5:H7)</f>
        <v>113077</v>
      </c>
      <c r="I8" s="155"/>
    </row>
    <row r="9" spans="1:9" ht="12.75">
      <c r="A9" s="156" t="s">
        <v>977</v>
      </c>
      <c r="B9" s="134" t="s">
        <v>978</v>
      </c>
      <c r="C9" s="136">
        <v>0</v>
      </c>
      <c r="D9" s="137">
        <v>2.17</v>
      </c>
      <c r="E9" s="136">
        <f aca="true" t="shared" si="0" ref="E9:E19">D9-C9</f>
        <v>2.17</v>
      </c>
      <c r="F9" s="139">
        <v>0.531</v>
      </c>
      <c r="G9" s="160">
        <f aca="true" t="shared" si="1" ref="G9:G19">E9-F9</f>
        <v>1.6389999999999998</v>
      </c>
      <c r="H9" s="141">
        <v>10053</v>
      </c>
      <c r="I9" s="134"/>
    </row>
    <row r="10" spans="1:9" ht="12.75">
      <c r="A10" s="156" t="s">
        <v>724</v>
      </c>
      <c r="B10" s="134" t="s">
        <v>979</v>
      </c>
      <c r="C10" s="136">
        <v>4.901</v>
      </c>
      <c r="D10" s="137">
        <v>6.158</v>
      </c>
      <c r="E10" s="136">
        <f t="shared" si="0"/>
        <v>1.2570000000000006</v>
      </c>
      <c r="F10" s="139">
        <v>0.263</v>
      </c>
      <c r="G10" s="160">
        <f t="shared" si="1"/>
        <v>0.9940000000000005</v>
      </c>
      <c r="H10" s="141">
        <v>4695</v>
      </c>
      <c r="I10" s="134"/>
    </row>
    <row r="11" spans="1:9" ht="12.75">
      <c r="A11" s="156" t="s">
        <v>980</v>
      </c>
      <c r="B11" s="134" t="s">
        <v>981</v>
      </c>
      <c r="C11" s="136">
        <v>0</v>
      </c>
      <c r="D11" s="137">
        <v>4.633</v>
      </c>
      <c r="E11" s="136">
        <f t="shared" si="0"/>
        <v>4.633</v>
      </c>
      <c r="F11" s="139">
        <v>2.127</v>
      </c>
      <c r="G11" s="160">
        <f t="shared" si="1"/>
        <v>2.5060000000000002</v>
      </c>
      <c r="H11" s="141">
        <v>11650</v>
      </c>
      <c r="I11" s="134"/>
    </row>
    <row r="12" spans="1:9" ht="12.75">
      <c r="A12" s="156" t="s">
        <v>982</v>
      </c>
      <c r="B12" s="134" t="s">
        <v>983</v>
      </c>
      <c r="C12" s="136">
        <v>0</v>
      </c>
      <c r="D12" s="137">
        <v>1.809</v>
      </c>
      <c r="E12" s="136">
        <f t="shared" si="0"/>
        <v>1.809</v>
      </c>
      <c r="F12" s="139">
        <v>0.542</v>
      </c>
      <c r="G12" s="160">
        <f t="shared" si="1"/>
        <v>1.267</v>
      </c>
      <c r="H12" s="141">
        <v>7050</v>
      </c>
      <c r="I12" s="134"/>
    </row>
    <row r="13" spans="1:9" ht="12.75">
      <c r="A13" s="156" t="s">
        <v>984</v>
      </c>
      <c r="B13" s="134" t="s">
        <v>985</v>
      </c>
      <c r="C13" s="136">
        <v>0</v>
      </c>
      <c r="D13" s="137">
        <v>0.72</v>
      </c>
      <c r="E13" s="136">
        <f t="shared" si="0"/>
        <v>0.72</v>
      </c>
      <c r="F13" s="139">
        <v>0.353</v>
      </c>
      <c r="G13" s="160">
        <f t="shared" si="1"/>
        <v>0.367</v>
      </c>
      <c r="H13" s="141">
        <v>2350</v>
      </c>
      <c r="I13" s="134"/>
    </row>
    <row r="14" spans="1:9" ht="12.75">
      <c r="A14" s="156" t="s">
        <v>986</v>
      </c>
      <c r="B14" s="134" t="s">
        <v>987</v>
      </c>
      <c r="C14" s="136">
        <v>0</v>
      </c>
      <c r="D14" s="137">
        <v>3.314</v>
      </c>
      <c r="E14" s="136">
        <f t="shared" si="0"/>
        <v>3.314</v>
      </c>
      <c r="F14" s="139">
        <v>1.551</v>
      </c>
      <c r="G14" s="160">
        <f t="shared" si="1"/>
        <v>1.7630000000000001</v>
      </c>
      <c r="H14" s="141">
        <v>16069</v>
      </c>
      <c r="I14" s="134"/>
    </row>
    <row r="15" spans="1:9" ht="12.75">
      <c r="A15" s="156" t="s">
        <v>988</v>
      </c>
      <c r="B15" s="134" t="s">
        <v>989</v>
      </c>
      <c r="C15" s="136">
        <v>0</v>
      </c>
      <c r="D15" s="137">
        <v>0.715</v>
      </c>
      <c r="E15" s="136">
        <f t="shared" si="0"/>
        <v>0.715</v>
      </c>
      <c r="F15" s="139">
        <v>0.437</v>
      </c>
      <c r="G15" s="160">
        <f t="shared" si="1"/>
        <v>0.27799999999999997</v>
      </c>
      <c r="H15" s="141">
        <v>2066</v>
      </c>
      <c r="I15" s="134"/>
    </row>
    <row r="16" spans="1:9" ht="12.75">
      <c r="A16" s="156" t="s">
        <v>990</v>
      </c>
      <c r="B16" s="134" t="s">
        <v>991</v>
      </c>
      <c r="C16" s="136">
        <v>0</v>
      </c>
      <c r="D16" s="137">
        <v>2.004</v>
      </c>
      <c r="E16" s="136">
        <f t="shared" si="0"/>
        <v>2.004</v>
      </c>
      <c r="F16" s="139">
        <v>0.301</v>
      </c>
      <c r="G16" s="160">
        <f t="shared" si="1"/>
        <v>1.703</v>
      </c>
      <c r="H16" s="141">
        <v>7790</v>
      </c>
      <c r="I16" s="134"/>
    </row>
    <row r="17" spans="1:9" ht="12.75">
      <c r="A17" s="156" t="s">
        <v>992</v>
      </c>
      <c r="B17" s="134" t="s">
        <v>993</v>
      </c>
      <c r="C17" s="136">
        <v>0</v>
      </c>
      <c r="D17" s="137">
        <v>1.639</v>
      </c>
      <c r="E17" s="136">
        <f t="shared" si="0"/>
        <v>1.639</v>
      </c>
      <c r="F17" s="139">
        <v>0</v>
      </c>
      <c r="G17" s="160">
        <f t="shared" si="1"/>
        <v>1.639</v>
      </c>
      <c r="H17" s="141">
        <v>6556</v>
      </c>
      <c r="I17" s="134"/>
    </row>
    <row r="18" spans="1:9" ht="12.75">
      <c r="A18" s="156" t="s">
        <v>994</v>
      </c>
      <c r="B18" s="134" t="s">
        <v>995</v>
      </c>
      <c r="C18" s="136">
        <v>0</v>
      </c>
      <c r="D18" s="137">
        <v>2.91</v>
      </c>
      <c r="E18" s="136">
        <f t="shared" si="0"/>
        <v>2.91</v>
      </c>
      <c r="F18" s="139">
        <v>0.882</v>
      </c>
      <c r="G18" s="160">
        <f t="shared" si="1"/>
        <v>2.028</v>
      </c>
      <c r="H18" s="141">
        <v>8871</v>
      </c>
      <c r="I18" s="134"/>
    </row>
    <row r="19" spans="1:9" ht="12.75">
      <c r="A19" s="156" t="s">
        <v>996</v>
      </c>
      <c r="B19" s="134" t="s">
        <v>997</v>
      </c>
      <c r="C19" s="136">
        <v>0</v>
      </c>
      <c r="D19" s="137">
        <v>1.489</v>
      </c>
      <c r="E19" s="136">
        <f t="shared" si="0"/>
        <v>1.489</v>
      </c>
      <c r="F19" s="139">
        <v>0.16</v>
      </c>
      <c r="G19" s="160">
        <f t="shared" si="1"/>
        <v>1.3290000000000002</v>
      </c>
      <c r="H19" s="141">
        <v>5160</v>
      </c>
      <c r="I19" s="134"/>
    </row>
    <row r="20" spans="1:9" ht="12.75">
      <c r="A20" s="156" t="s">
        <v>1031</v>
      </c>
      <c r="B20" s="134" t="s">
        <v>1032</v>
      </c>
      <c r="C20" s="136">
        <v>0</v>
      </c>
      <c r="D20" s="137">
        <v>1.909</v>
      </c>
      <c r="E20" s="136">
        <f aca="true" t="shared" si="2" ref="E20:E31">D20-C20</f>
        <v>1.909</v>
      </c>
      <c r="F20" s="139">
        <v>1.582</v>
      </c>
      <c r="G20" s="160">
        <f aca="true" t="shared" si="3" ref="G20:G31">E20-F20</f>
        <v>0.32699999999999996</v>
      </c>
      <c r="H20" s="141">
        <v>6556</v>
      </c>
      <c r="I20" s="134"/>
    </row>
    <row r="21" spans="1:9" ht="12.75">
      <c r="A21" s="156" t="s">
        <v>1033</v>
      </c>
      <c r="B21" s="134" t="s">
        <v>1034</v>
      </c>
      <c r="C21" s="136">
        <v>0</v>
      </c>
      <c r="D21" s="137">
        <v>2.723</v>
      </c>
      <c r="E21" s="136">
        <f t="shared" si="2"/>
        <v>2.723</v>
      </c>
      <c r="F21" s="139">
        <v>0.671</v>
      </c>
      <c r="G21" s="160">
        <f t="shared" si="3"/>
        <v>2.0519999999999996</v>
      </c>
      <c r="H21" s="141">
        <v>9925</v>
      </c>
      <c r="I21" s="134"/>
    </row>
    <row r="22" spans="1:9" ht="12.75">
      <c r="A22" s="156" t="s">
        <v>1035</v>
      </c>
      <c r="B22" s="134" t="s">
        <v>1036</v>
      </c>
      <c r="C22" s="136">
        <v>0</v>
      </c>
      <c r="D22" s="137">
        <v>4.492</v>
      </c>
      <c r="E22" s="136">
        <f t="shared" si="2"/>
        <v>4.492</v>
      </c>
      <c r="F22" s="139">
        <v>0.733</v>
      </c>
      <c r="G22" s="160">
        <f t="shared" si="3"/>
        <v>3.759</v>
      </c>
      <c r="H22" s="141">
        <v>22753</v>
      </c>
      <c r="I22" s="134"/>
    </row>
    <row r="23" spans="1:9" ht="12.75">
      <c r="A23" s="156" t="s">
        <v>1037</v>
      </c>
      <c r="B23" s="134" t="s">
        <v>1038</v>
      </c>
      <c r="C23" s="136">
        <v>0</v>
      </c>
      <c r="D23" s="137">
        <v>2.834</v>
      </c>
      <c r="E23" s="136">
        <f t="shared" si="2"/>
        <v>2.834</v>
      </c>
      <c r="F23" s="139">
        <v>0.654</v>
      </c>
      <c r="G23" s="160">
        <f t="shared" si="3"/>
        <v>2.18</v>
      </c>
      <c r="H23" s="141">
        <v>12372</v>
      </c>
      <c r="I23" s="134"/>
    </row>
    <row r="24" spans="1:9" ht="12.75">
      <c r="A24" s="156" t="s">
        <v>1039</v>
      </c>
      <c r="B24" s="134" t="s">
        <v>1040</v>
      </c>
      <c r="C24" s="136">
        <v>0</v>
      </c>
      <c r="D24" s="137">
        <v>1.352</v>
      </c>
      <c r="E24" s="136">
        <f t="shared" si="2"/>
        <v>1.352</v>
      </c>
      <c r="F24" s="139">
        <v>0.709</v>
      </c>
      <c r="G24" s="160">
        <f t="shared" si="3"/>
        <v>0.6430000000000001</v>
      </c>
      <c r="H24" s="141">
        <v>4130</v>
      </c>
      <c r="I24" s="134"/>
    </row>
    <row r="25" spans="1:9" ht="12.75">
      <c r="A25" s="156" t="s">
        <v>1049</v>
      </c>
      <c r="B25" s="134" t="s">
        <v>1050</v>
      </c>
      <c r="C25" s="136">
        <v>0</v>
      </c>
      <c r="D25" s="137">
        <v>1.385</v>
      </c>
      <c r="E25" s="136">
        <f t="shared" si="2"/>
        <v>1.385</v>
      </c>
      <c r="F25" s="139">
        <v>0.395</v>
      </c>
      <c r="G25" s="160">
        <f t="shared" si="3"/>
        <v>0.99</v>
      </c>
      <c r="H25" s="141">
        <v>5780</v>
      </c>
      <c r="I25" s="134"/>
    </row>
    <row r="26" spans="1:9" ht="12.75">
      <c r="A26" s="156" t="s">
        <v>796</v>
      </c>
      <c r="B26" s="134" t="s">
        <v>1051</v>
      </c>
      <c r="C26" s="136">
        <v>0.661</v>
      </c>
      <c r="D26" s="137">
        <v>4.019</v>
      </c>
      <c r="E26" s="136">
        <f t="shared" si="2"/>
        <v>3.358</v>
      </c>
      <c r="F26" s="139">
        <v>0.995</v>
      </c>
      <c r="G26" s="160">
        <f t="shared" si="3"/>
        <v>2.363</v>
      </c>
      <c r="H26" s="141">
        <v>13420</v>
      </c>
      <c r="I26" s="134"/>
    </row>
    <row r="27" spans="1:9" ht="12.75">
      <c r="A27" s="156" t="s">
        <v>798</v>
      </c>
      <c r="B27" s="134" t="s">
        <v>1052</v>
      </c>
      <c r="C27" s="136">
        <v>1.847</v>
      </c>
      <c r="D27" s="137">
        <v>7.397</v>
      </c>
      <c r="E27" s="136">
        <f t="shared" si="2"/>
        <v>5.550000000000001</v>
      </c>
      <c r="F27" s="139">
        <v>0.977</v>
      </c>
      <c r="G27" s="160">
        <f t="shared" si="3"/>
        <v>4.573</v>
      </c>
      <c r="H27" s="141">
        <v>15927</v>
      </c>
      <c r="I27" s="134"/>
    </row>
    <row r="28" spans="1:9" ht="12.75">
      <c r="A28" s="156" t="s">
        <v>804</v>
      </c>
      <c r="B28" s="134" t="s">
        <v>1053</v>
      </c>
      <c r="C28" s="136">
        <v>1.472</v>
      </c>
      <c r="D28" s="137">
        <v>5.506</v>
      </c>
      <c r="E28" s="136">
        <f t="shared" si="2"/>
        <v>4.034000000000001</v>
      </c>
      <c r="F28" s="139">
        <v>0.843</v>
      </c>
      <c r="G28" s="160">
        <f t="shared" si="3"/>
        <v>3.1910000000000007</v>
      </c>
      <c r="H28" s="141">
        <v>16690</v>
      </c>
      <c r="I28" s="134"/>
    </row>
    <row r="29" spans="1:9" ht="12.75">
      <c r="A29" s="156" t="s">
        <v>806</v>
      </c>
      <c r="B29" s="134" t="s">
        <v>1054</v>
      </c>
      <c r="C29" s="136">
        <v>6.848</v>
      </c>
      <c r="D29" s="137">
        <v>8.817</v>
      </c>
      <c r="E29" s="136">
        <f t="shared" si="2"/>
        <v>1.9690000000000003</v>
      </c>
      <c r="F29" s="139">
        <v>0.57</v>
      </c>
      <c r="G29" s="160">
        <f t="shared" si="3"/>
        <v>1.3990000000000005</v>
      </c>
      <c r="H29" s="141">
        <v>9753</v>
      </c>
      <c r="I29" s="134"/>
    </row>
    <row r="30" spans="1:9" ht="12.75">
      <c r="A30" s="156" t="s">
        <v>1057</v>
      </c>
      <c r="B30" s="134" t="s">
        <v>1058</v>
      </c>
      <c r="C30" s="136">
        <v>0</v>
      </c>
      <c r="D30" s="137">
        <v>5.333</v>
      </c>
      <c r="E30" s="136">
        <f t="shared" si="2"/>
        <v>5.333</v>
      </c>
      <c r="F30" s="139">
        <v>2.856</v>
      </c>
      <c r="G30" s="160">
        <f t="shared" si="3"/>
        <v>2.4770000000000003</v>
      </c>
      <c r="H30" s="141">
        <v>11096</v>
      </c>
      <c r="I30" s="134"/>
    </row>
    <row r="31" spans="1:9" ht="12.75">
      <c r="A31" s="156" t="s">
        <v>1059</v>
      </c>
      <c r="B31" s="134" t="s">
        <v>1060</v>
      </c>
      <c r="C31" s="136">
        <v>0</v>
      </c>
      <c r="D31" s="137">
        <v>1.042</v>
      </c>
      <c r="E31" s="136">
        <f t="shared" si="2"/>
        <v>1.042</v>
      </c>
      <c r="F31" s="139">
        <v>0.015</v>
      </c>
      <c r="G31" s="160">
        <f t="shared" si="3"/>
        <v>1.0270000000000001</v>
      </c>
      <c r="H31" s="141">
        <v>4485</v>
      </c>
      <c r="I31" s="134"/>
    </row>
    <row r="32" spans="1:9" ht="12.75">
      <c r="A32" s="608" t="s">
        <v>828</v>
      </c>
      <c r="B32" s="608"/>
      <c r="C32" s="608"/>
      <c r="D32" s="608"/>
      <c r="E32" s="152">
        <f>SUM(E9:E31)</f>
        <v>58.64099999999999</v>
      </c>
      <c r="F32" s="153">
        <f>SUM(F9:F31)</f>
        <v>18.147</v>
      </c>
      <c r="G32" s="174">
        <f>SUM(G9:G31)</f>
        <v>40.494000000000014</v>
      </c>
      <c r="H32" s="258">
        <f>SUM(H9:H31)</f>
        <v>215197</v>
      </c>
      <c r="I32" s="155"/>
    </row>
    <row r="33" ht="12.75">
      <c r="H33" s="236"/>
    </row>
    <row r="34" spans="1:8" ht="12.75" customHeight="1">
      <c r="A34" s="178" t="s">
        <v>829</v>
      </c>
      <c r="E34" s="237">
        <f>SUM(E32+E8)</f>
        <v>91.88499999999999</v>
      </c>
      <c r="F34" s="237">
        <f>SUM(F32+F8)</f>
        <v>29.941</v>
      </c>
      <c r="G34" s="237">
        <f>SUM(G32+G8)</f>
        <v>61.94400000000002</v>
      </c>
      <c r="H34" s="182">
        <f>SUM(H8:H31)</f>
        <v>328274</v>
      </c>
    </row>
    <row r="35" ht="12.75" customHeight="1"/>
    <row r="36" spans="1:2" ht="12.75" customHeight="1">
      <c r="A36" s="183" t="s">
        <v>830</v>
      </c>
      <c r="B36" s="184"/>
    </row>
    <row r="37" spans="1:2" ht="12.75" customHeight="1">
      <c r="A37" s="178"/>
      <c r="B37" s="179"/>
    </row>
    <row r="38" spans="1:2" ht="12.75" customHeight="1">
      <c r="A38" s="186" t="s">
        <v>663</v>
      </c>
      <c r="B38" s="179"/>
    </row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8">
    <mergeCell ref="H3:H4"/>
    <mergeCell ref="I3:I4"/>
    <mergeCell ref="A8:D8"/>
    <mergeCell ref="A32:D32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ZAHALKA</dc:creator>
  <cp:keywords/>
  <dc:description/>
  <cp:lastModifiedBy>Filipkova</cp:lastModifiedBy>
  <cp:lastPrinted>2013-01-17T14:28:46Z</cp:lastPrinted>
  <dcterms:created xsi:type="dcterms:W3CDTF">2007-03-29T06:48:43Z</dcterms:created>
  <dcterms:modified xsi:type="dcterms:W3CDTF">2013-03-06T05:38:40Z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1441777153</vt:i4>
  </property>
  <property fmtid="{D5CDD505-2E9C-101B-9397-08002B2CF9AE}" pid="3" name="_AuthorEmail">
    <vt:lpwstr>jakub.stuchlik@suspk.cz</vt:lpwstr>
  </property>
  <property fmtid="{D5CDD505-2E9C-101B-9397-08002B2CF9AE}" pid="4" name="_AuthorEmailDisplayName">
    <vt:lpwstr>Ing. Jakub Stuchlík</vt:lpwstr>
  </property>
  <property fmtid="{D5CDD505-2E9C-101B-9397-08002B2CF9AE}" pid="5" name="_EmailSubject">
    <vt:lpwstr>Sekání trávy 2013</vt:lpwstr>
  </property>
  <property fmtid="{D5CDD505-2E9C-101B-9397-08002B2CF9AE}" pid="6" name="_ReviewingToolsShownOnce">
    <vt:lpwstr/>
  </property>
</Properties>
</file>