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" sheetId="2" r:id="rId2"/>
    <sheet name="SO 000.2" sheetId="3" r:id="rId3"/>
    <sheet name="SO 121" sheetId="4" r:id="rId4"/>
    <sheet name="SO 134.1" sheetId="5" r:id="rId5"/>
    <sheet name="SO 134.2" sheetId="6" r:id="rId6"/>
    <sheet name="SO 182" sheetId="7" r:id="rId7"/>
    <sheet name="SO 430" sheetId="8" r:id="rId8"/>
    <sheet name="SO 431" sheetId="9" r:id="rId9"/>
    <sheet name="SO 440" sheetId="10" r:id="rId10"/>
  </sheets>
  <definedNames/>
  <calcPr/>
  <webPublishing/>
</workbook>
</file>

<file path=xl/sharedStrings.xml><?xml version="1.0" encoding="utf-8"?>
<sst xmlns="http://schemas.openxmlformats.org/spreadsheetml/2006/main" count="1436" uniqueCount="313">
  <si>
    <t>Firma: MDS projekt s.r.o.</t>
  </si>
  <si>
    <t>Rekapitulace ceny</t>
  </si>
  <si>
    <t>Stavba: 2057-19-3 - Ostřešany - křižovatka silnic III/34026 a III/34030 se SSZ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</si>
  <si>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</si>
  <si>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</si>
  <si>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</si>
  <si>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</si>
  <si>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</si>
  <si>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</si>
  <si>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</si>
  <si>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</si>
  <si>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</si>
  <si>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</si>
  <si>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</si>
  <si>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</si>
  <si>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2057-19-3</t>
  </si>
  <si>
    <t>Ostřešany - křižovatka silnic III/34026 a III/34030 se SSZ</t>
  </si>
  <si>
    <t>O</t>
  </si>
  <si>
    <t>Rozpočet:</t>
  </si>
  <si>
    <t>0,00</t>
  </si>
  <si>
    <t>15,00</t>
  </si>
  <si>
    <t>21,00</t>
  </si>
  <si>
    <t>3</t>
  </si>
  <si>
    <t>2</t>
  </si>
  <si>
    <t>SO 000.1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</si>
  <si>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</si>
  <si>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</si>
  <si>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</si>
  <si>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</si>
  <si>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</si>
  <si>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</si>
  <si>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</si>
  <si>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</si>
  <si>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</si>
  <si>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</si>
  <si>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</si>
  <si>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</si>
  <si>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</si>
  <si>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</si>
  <si>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</si>
  <si>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</si>
  <si>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</si>
  <si>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</si>
  <si>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</si>
  <si>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</si>
  <si>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</si>
  <si>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</si>
  <si>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</si>
  <si>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</si>
  <si>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</si>
  <si>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</si>
  <si>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</si>
  <si>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2022_OTSKP</t>
  </si>
  <si>
    <t>PP</t>
  </si>
  <si>
    <t>VV</t>
  </si>
  <si>
    <t>cena za zaměření skutečného provedení stavby výškopisné i polohopisné ve 4 vyhotoveních (grafika + cd) 
zaměření skutečného provedení stavby na objekty SO 121, SO 134, SO 430, SO 431, SO 440.  
Celkem 3,0 =3,000 [A] hm</t>
  </si>
  <si>
    <t>02944</t>
  </si>
  <si>
    <t>OSTAT POŽADAVKY - DOKUMENTACE SKUTEČ PROVEDENÍ V DIGIT FORMĚ</t>
  </si>
  <si>
    <t>KPL</t>
  </si>
  <si>
    <t>dokumentace skutečného provedení stavby na objekty SO 121, SO 134, SO 430, SO 431, 440.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</si>
  <si>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</si>
  <si>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</si>
  <si>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121, SO 134, SO 430, SO 431, SO 440. 
"Kompletní práce související s BOZP dle plánu BOZP v projektové dokumentaci PDPS a pravidel BOZP a platných znění předpisů." 
"Práve související s osvětlením staveniště, převedením pěších a pracovníků ve a přes staveniště, provizorní lávky, vodící prvky, zábradlí, pásky atp. Kompletní soubor činností souvisejících s BOZP na staveništi." 
 1=1,000 [A]</t>
  </si>
  <si>
    <t>SO 000.2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</si>
  <si>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</si>
  <si>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</si>
  <si>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</si>
  <si>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121, SO 134, SO 430, SO 431, SO 440.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</si>
  <si>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121, SO 134, SO 430, SO 431, SO 440.  
Celkem 3,0 =3,000 [A] hm</t>
  </si>
  <si>
    <t>02943</t>
  </si>
  <si>
    <t>OSTATNÍ POŽADAVKY - VYPRACOVÁNÍ RDS</t>
  </si>
  <si>
    <t>dokumentace bude požadovaná  (počet výtisků, paré a CD v el. podobě dle SOD) objednatelem 
cena za vypracování - RDS (realizační dokumentace stavby) na objekty SO 121, SO 134, SO 430, SO 431, SO 440 (vytyčovací výkresy, montážní výkresy - zapojení stožárů, řadiče a výstroje): 1=1,000 [A]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</si>
  <si>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</si>
  <si>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</si>
  <si>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</si>
  <si>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</si>
  <si>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121</t>
  </si>
  <si>
    <t>Obnova krytu silnice III/34026 a III/34030 - neuznatelné náklady</t>
  </si>
  <si>
    <t>014102</t>
  </si>
  <si>
    <t>POPLATKY ZA SKLÁDKU</t>
  </si>
  <si>
    <t>T</t>
  </si>
  <si>
    <t>Poplatky za uložení zemin a přebytků výkopku.   
položka 11332: 46,80*2,0=93,600 [A]  
položka 12980: 6*0,25*2,0=3,000 [B] 
Celkem: A+B=96,600 [C] t</t>
  </si>
  <si>
    <t>014112</t>
  </si>
  <si>
    <t>POPLATKY ZA SKLÁDKU TYP S-IO (INERTNÍ ODPAD)</t>
  </si>
  <si>
    <t>Poplatky za uložení stavebních sutí a kamene.    
položka  11352: 0,1*113,0*2,5=28,250 [A] 
položka  915402: 0,3*62,0*2,5=46,500 [B] 
Celkem: A+B=74,750 [C] t</t>
  </si>
  <si>
    <t>014132</t>
  </si>
  <si>
    <t>POPLATKY ZA SKLÁDKU TYP S-NO (NEBEZPEČNÝ ODPAD)</t>
  </si>
  <si>
    <t>Poplatky za uložení nebezpečného odpadu.   
položka 11333: 23,400*2,2=51,480 [A]  t</t>
  </si>
  <si>
    <t>Zemní práce</t>
  </si>
  <si>
    <t>11332</t>
  </si>
  <si>
    <t>ODSTRANĚNÍ PODKLADŮ VOZOVEK A CHODNÍKŮ Z KAMENIVA NESTMELENÉHO</t>
  </si>
  <si>
    <t>M3</t>
  </si>
  <si>
    <t>včetně odvozu a uložení na skládku dle ZOP do dodavatelem určené vzdálenosti</t>
  </si>
  <si>
    <t>vč. odvozu a uložení na trvalou skládku odpadu v dodavatelem definované vzdálenosti  
odhad 30% plochy v místě sanace, kde bude malá vrstva asfaltu tl. 0,10m  
ozn 3: 0,3*1560,0*0,10=46,800 [A] m3</t>
  </si>
  <si>
    <t>11333</t>
  </si>
  <si>
    <t>ODSTRANĚNÍ PODKLADU ZPEVNĚNÝCH PLOCH S ASFALT POJIVEM</t>
  </si>
  <si>
    <t>vč. odvozu a uložení na trvalou skládku odpadu v dodavatelem definované vzdálenosti  
odhad 30% plochy v místě sanace, kde bude malá vrstva asfaltu tl. 0,05m  
ozn 3: 0,3*1560,0*0,05=23,400 [A] m3</t>
  </si>
  <si>
    <t>11352</t>
  </si>
  <si>
    <t>ODSTRANĚNÍ CHODNÍKOVÝCH OBRUBNÍKŮ BETONOVÝCH</t>
  </si>
  <si>
    <t>M</t>
  </si>
  <si>
    <t>Rozsah odečet  délek dle grafického systému AutoCAD.  
vč. odvozu na trvalou skládku v dodavatelem definované vzdálenosti  
9,0+14,0+19,0+42,0+28,0+1,0=113,000 [A] m</t>
  </si>
  <si>
    <t>7</t>
  </si>
  <si>
    <t>11372</t>
  </si>
  <si>
    <t>FRÉZOVÁNÍ ZPEVNĚNÝCH PLOCH ASFALTOVÝCH</t>
  </si>
  <si>
    <t>bez odvozu, odkup zhotovitelem  
ozn 3: (1560,0+5,0)*0,11=172,150 [A] m3</t>
  </si>
  <si>
    <t>8</t>
  </si>
  <si>
    <t>12980</t>
  </si>
  <si>
    <t>ČIŠTĚNÍ ULIČNÍCH VPUSTÍ</t>
  </si>
  <si>
    <t>KUS</t>
  </si>
  <si>
    <t>celkem 6,0=6,000 [A]  ks</t>
  </si>
  <si>
    <t>18110</t>
  </si>
  <si>
    <t>ÚPRAVA PLÁNĚ SE ZHUTNĚNÍM V HORNINĚ TŘ. I</t>
  </si>
  <si>
    <t>M2</t>
  </si>
  <si>
    <t>odhad 30% plochy v místě sanace, kde bude malá vrstva asfaltu tl. 0,10m  
ozn 3: 0,3*1560,0=468,000 [A] m2</t>
  </si>
  <si>
    <t>Komunikace</t>
  </si>
  <si>
    <t>56333</t>
  </si>
  <si>
    <t>VOZOVKOVÉ VRSTVY ZE ŠTĚRKODRTI TL. DO 150MM</t>
  </si>
  <si>
    <t>vrstva ŠDa fr. 0-32 tl. 150 mm   
odhad 30% plochy v místě sanace, kde bude malá vrstva asfaltu.  
ozn 3: 0,3*1560,0=468,000 [A] m2</t>
  </si>
  <si>
    <t>572123</t>
  </si>
  <si>
    <t>INFILTRAČNÍ POSTŘIK Z EMULZE DO 1,0KG/M2</t>
  </si>
  <si>
    <t>12</t>
  </si>
  <si>
    <t>572213</t>
  </si>
  <si>
    <t>SPOJOVACÍ POSTŘIK Z EMULZE DO 0,5KG/M2</t>
  </si>
  <si>
    <t>ozn 3: 2*1560,0=3 120,000 [A] m2</t>
  </si>
  <si>
    <t>13</t>
  </si>
  <si>
    <t>574C06</t>
  </si>
  <si>
    <t>ASFALTOVÝ BETON PRO LOŽNÍ VRSTVY ACL 16+, 16S</t>
  </si>
  <si>
    <t>ACP 16+ tl. 70 mm  
vrstva bude sloužit jako vyrovnácí v tl. 30-70mm.  
ozn 3: 1560,0*0,07=109,200 [A] m3</t>
  </si>
  <si>
    <t>14</t>
  </si>
  <si>
    <t>574I53</t>
  </si>
  <si>
    <t>ASFALTOVÝ KOBEREC MASTIXOVÝ SMA 11 TL. 40MM</t>
  </si>
  <si>
    <t>Rozsah odečet  ploch dle grafického systému AutoCAD.  
SMA 11+  tl. 40 mm  
ozn 3: 1560,0=1 560,000 [A] m2</t>
  </si>
  <si>
    <t>15</t>
  </si>
  <si>
    <t>587206</t>
  </si>
  <si>
    <t>PŘEDLÁŽDĚNÍ KRYTU Z BETONOVÝCH DLAŽDIC SE ZÁMKEM</t>
  </si>
  <si>
    <t>předlážění dlažby tl. 60mm v místě výměny obrub š. 0,5m: (25,0+10,0)*0,5=17,500 [A] m2</t>
  </si>
  <si>
    <t>Potrubí</t>
  </si>
  <si>
    <t>16</t>
  </si>
  <si>
    <t>89921</t>
  </si>
  <si>
    <t>VÝŠKOVÁ ÚPRAVA POKLOPŮ</t>
  </si>
  <si>
    <t>uliční vpusti: 4,0=4,000 [A] ks  
šachta: 1,0=1,000 [B] ks  
Celkem: A+B=5,000 [C] ks</t>
  </si>
  <si>
    <t>Ostatní konstrukce a práce</t>
  </si>
  <si>
    <t>17</t>
  </si>
  <si>
    <t>915401</t>
  </si>
  <si>
    <t>VODOROVNÉ DOPRAVNÍ ZNAČENÍ BETON PREFABRIK - DODÁVKA A POKLÁDKA</t>
  </si>
  <si>
    <t>BETONOVÉ VODÍCÍ PROUŽKY (500x250x100) do betonového lože C 20/25 nXF3   
ozn B x šířka 0,25: 0,25*(33,0+30,0+13,0+25,0+22,0+6,0+41,0+66,0+12,0)=62,000 [A] m2</t>
  </si>
  <si>
    <t>18</t>
  </si>
  <si>
    <t>915402</t>
  </si>
  <si>
    <t>VODOR DOPRAV ZNAČ BETON PREFABRIK - ODSTRANĚNÍ</t>
  </si>
  <si>
    <t>BETONOVÉ VODÍCÍ PROUŽKY (500x250x100) včetně lože:   
ozn B x šířka 0,25: 0,25*(33,0+30,0+13,0+25,0+22,0+6,0+41,0+66,0+12,0)=62,000 [A] m2</t>
  </si>
  <si>
    <t>19</t>
  </si>
  <si>
    <t>917224</t>
  </si>
  <si>
    <t>SILNIČNÍ A CHODNÍKOVÉ OBRUBY Z BETONOVÝCH OBRUBNÍKŮ ŠÍŘ 150MM</t>
  </si>
  <si>
    <t>obrubníky 250/150/1000, případně vjezdové do betonového lože C 20/25 nXF3  
ozn A: 25,0+52,0+4,0=81,000 [A] m</t>
  </si>
  <si>
    <t>20</t>
  </si>
  <si>
    <t>919111</t>
  </si>
  <si>
    <t>ŘEZÁNÍ ASFALTOVÉHO KRYTU VOZOVEK TL DO 50MM</t>
  </si>
  <si>
    <t>celkem boční napojení, konec, začátek úseku: 7,0+12,5+6,5+7,0+7,0=40,000 [A] m  
po polovinách vozovky: 282,0+94,0=376,000 [B] m 
Celkem: A+B=416,000 [C] m</t>
  </si>
  <si>
    <t>21</t>
  </si>
  <si>
    <t>919115</t>
  </si>
  <si>
    <t>ŘEZÁNÍ ASFALTOVÉHO KRYTU VOZOVEK TL DO 250MM</t>
  </si>
  <si>
    <t>v místech napojení bet. vodících proužků na asfaltové plochy:  
ozn B : (33,0+30,0+13,0+25,0+22,0+6,0+41,0+66,0+12,0)=248,000 [A] m</t>
  </si>
  <si>
    <t>22</t>
  </si>
  <si>
    <t>931325</t>
  </si>
  <si>
    <t>TĚSNĚNÍ DILATAČ SPAR ASF ZÁLIVKOU MODIFIK PRŮŘ DO 600MM2</t>
  </si>
  <si>
    <t>23</t>
  </si>
  <si>
    <t>93818</t>
  </si>
  <si>
    <t>OČIŠTĚNÍ ASFALT VOZOVEK ZAMETENÍM</t>
  </si>
  <si>
    <t>čištění vozovky před každým spojovacím postřikem:  
ozn 3: 2*1560,0=3 120,000 [A] m2</t>
  </si>
  <si>
    <t>SO 134.1</t>
  </si>
  <si>
    <t>Stavební úprava přechodů pro chodce - uznatelné náklady</t>
  </si>
  <si>
    <t>Poplatky za uložení zemin a přebytků výkopku.   
položka 12373A:  28,32*2,0=56,640 [A] 
položka 12373B:  1,12*2,0=2,240 [B] 
položka 12373C:  1,20*2,0=2,400 [C] 
Celkem: A+B+C=61,280 [D] t</t>
  </si>
  <si>
    <t>Poplatky za uložení stavebních sutí a kamene.    
položka 11318: 8,76*2,5=21,900 [A] 
položka  11351: 0,05*15,0*2,5=1,875 [B] 
položka  11352: 0,1*32,0*2,5=8,000 [C] 
položka  11334: 2,8*2,5=7,000 [D] 
položka 915402: 0,05*81,0*2,5=10,125 [E] 
Celkem: A+B+C+D+E=48,900 [F]  t</t>
  </si>
  <si>
    <t>Poplatky za uložení nebezpečného odpadu.   
celkem položka 11333: 0,55*2,2=1,210 [A]  t</t>
  </si>
  <si>
    <t>11317</t>
  </si>
  <si>
    <t>ODSTRAN KRYTU ZPEVNĚNÝCH PLOCH Z DLAŽEB KOSTEK</t>
  </si>
  <si>
    <t>vč. odvozu na trvalou skládku v dodavatelem definované vzálenosti  
odstranění krytu z drobných žulových kostek 100x100x80mm:  
(14,0 - plocha ozn.2) x  tl. 0,08m: (14,0-9,0)*0,08=0,400 [A] m3</t>
  </si>
  <si>
    <t>11318</t>
  </si>
  <si>
    <t>ODSTRANĚNÍ KRYTU ZPEVNĚNÝCH PLOCH Z DLAŽDIC</t>
  </si>
  <si>
    <t>vč. odvozu na trvalou skládku v dodavatelem definované vzálenosti  
odstranění zámkové dlažby a dlaždic tl. 60mm * plocha:  
plochy ozn. 1:  0,06*(40,0-3,0+16,0+17,0+8,0)=4,680 [A] m3  
V nároží křižovatky v SZ části křižovatky odstranit  stávající dlážděný chodník: 0,06*68,0=4,080 [B] m3  
Celkem: A+B=8,760 [C] m3</t>
  </si>
  <si>
    <t>vč. odvozu na trvalou skládku v dodavatelem definované vzálenosti  
odstranění asfaltového krytu v nároží křižovatky v JZ části bude rozšířeno do vozovky:  
plocha x tl. 0,11m: 5,0*0,11=0,550 [A] m3</t>
  </si>
  <si>
    <t>11334</t>
  </si>
  <si>
    <t>ODSTRANĚNÍ PODKLADU ZPEVNĚNÝCH PLOCH S CEMENT POJIVEM</t>
  </si>
  <si>
    <t>vč. odvozu na trvalou skládku v dodavatelem definované vzálenosti  
odstranění konstrukce vozovky s cementovým krytem  
plocha  x  tl. 0,20m:  14,0*0,20=2,800 [A] m3</t>
  </si>
  <si>
    <t>11351</t>
  </si>
  <si>
    <t>ODSTRANĚNÍ ZÁHONOVÝCH OBRUBNÍKŮ</t>
  </si>
  <si>
    <t>vč. odvozu na trvalou skládku v dodavatelem definované vzdálenosti  
ozn. C: 15,0=15,000 [A]  m</t>
  </si>
  <si>
    <t>vč. odvozu na trvalou skládku v dodavatelem definované vzdálenosti  
ozn. A: 3,0+9,0+3,0+8,0+3,0+6,0=32,000 [A]  m</t>
  </si>
  <si>
    <t>12110</t>
  </si>
  <si>
    <t>SEJMUTÍ ORNICE NEBO LESNÍ PŮDY</t>
  </si>
  <si>
    <t>vč. odvozu a uložení na dočasnou skládku v dodavatelem definované vzdálenosti, zpětné použití na stavbě  
sejmutí humozní vrstvy v nároží křižovatky v JV části bude rozšířen chodník v ulici Pilného do zeleně:  
plocha x tl. 0,1m: 15,0*0,1=1,500 [A] m3</t>
  </si>
  <si>
    <t>12373</t>
  </si>
  <si>
    <t>A</t>
  </si>
  <si>
    <t>ODKOP PRO SPOD STAVBU SILNIC A ŽELEZNIC TŘ. I</t>
  </si>
  <si>
    <t>Rozsah odečet  ploch dle grafického systému AutoCAD.  
Třída těžitelnosti je uvažována dle ČSN 73 3050. Tato třída těžitelnosti odpovídá třídě I. dle ČSN 73 6133 a TKP 4  
vč. odvozu a uložení na trvalou skládku v dodavatelem definované vzdálenosti  
odstranění konstrukce vozovky a chodníku z kameniva:  
plochy ozn.1 x  tl. 0,15m:  (40,0+16,0+17,0+8,0)*0,15=12,150 [A] m3  
plochy ozn.4 x  tl. 0,33m: (17,0+16,0+16,0)*0,33=16,170 [B] m3  
Celkem: A+B=28,320 [C] m3</t>
  </si>
  <si>
    <t>B</t>
  </si>
  <si>
    <t>vč. odvozu a uložení na trvalou skládku v dodavatelem definované vzdálenosti  
odstranění zeminy pod chodníky v zeleni v JV části bude rozšířen chodní:  
plocha chodníku  x 0,14 m: 8,0*0,14=1,120 [A] m3</t>
  </si>
  <si>
    <t>C</t>
  </si>
  <si>
    <t>vč. odvozu a uložení na trvalou skládku v dodavatelem definované vzdálenosti  
sanace podloží,  odstranění zeminy pod chodníky v zeleni v JV části bude rozšířen chodní:  
plocha chodníku  x 0,15 m: 8,0*0,15=1,200 [A] m3</t>
  </si>
  <si>
    <t>17120</t>
  </si>
  <si>
    <t>ULOŽENÍ SYPANINY DO NÁSYPŮ A NA SKLÁDKY BEZ ZHUTNĚNÍ</t>
  </si>
  <si>
    <t>položka 12110: 1,50=1,500 [A] 
položka 12373A:  28,32=28,320 [B] 
položka 12373B:  1,12=1,120 [C] 
položka 12373C:  1,20=1,200 [D] 
Celkem: A+B+C+D=32,140 [E] m3</t>
  </si>
  <si>
    <t>ozn.1: (40,0+16,0+17,0+8,0)=81,000 [A]  m2  
ozn.2: (9,0)=9,000 [B] m2  
ozn 4: (17,0+16,0+16,0)=49,000 [C] m2  
Celkem: A+B+C=139,000 [D] m2</t>
  </si>
  <si>
    <t>56143</t>
  </si>
  <si>
    <t>KAMENIVO ZPEVNĚNÉ CEMENTEM TL. DO 150MM</t>
  </si>
  <si>
    <t>vrstva SC C8/10  tl. 130 mm  
ozn 4: (17,0+16,0+16,0)=49,000 [A] m2</t>
  </si>
  <si>
    <t>Rozsah odečet  ploch dle grafického systému AutoCAD.  
vrstva ŠDa fr. 0-32 tl. 150 mm  
ozn.1: (40,0+16,0+17,0+8,0)=81,000 [A]  m2</t>
  </si>
  <si>
    <t>sanace podloží chodníku, vrstva ŠDa fr. 0-32 tl. 150 mm  
odstranění zeminy pod chodníky v zeleni v JV části bude rozšířen chodní:  
plocha chodníku: 8,0=8,000 [A]</t>
  </si>
  <si>
    <t>56334</t>
  </si>
  <si>
    <t>VOZOVKOVÉ VRSTVY ZE ŠTĚRKODRTI TL. DO 200MM</t>
  </si>
  <si>
    <t>Rozsah odečet  ploch dle grafického systému AutoCAD.  
vrstva ŠDa fr. 0-32 tl. 200 mm  
ozn 4: (17,0+16,0+16,0)=49,000 [A] m2</t>
  </si>
  <si>
    <t>ozn 4: (17,0+16,0+16,0)=49,000 [A] m2</t>
  </si>
  <si>
    <t>582611</t>
  </si>
  <si>
    <t>KRYTY Z BETON DLAŽDIC SE ZÁMKEM ŠEDÝCH TL 60MM DO LOŽE Z KAM</t>
  </si>
  <si>
    <t>dlažba šedá v chodníku tl. 60 mm tvar I 200x100x60mm, do lože z drti tl. 30 mm: (celková plocha chodníků) - (varovné a signální pásy tl. 60mm):   
Bude použita dlažba bez zkosených hran, tedy bez fazety.  
plochy ozn. 1:  (40,0+16,0+17,0+8,0) - (4,5+5,5+3,5+9,0)=58,500 [A] m2</t>
  </si>
  <si>
    <t>58261A</t>
  </si>
  <si>
    <t>KRYTY Z BETON DLAŽDIC SE ZÁMKEM BAREV RELIÉF TL 60MM DO LOŽE Z KAM</t>
  </si>
  <si>
    <t>dlažba červená reliéfní v chodníku tl. 60 mm tvar cihla 200x100x60mm, do lože z drti tl. 30 mm  
Bude použita dlažba bez zkosených hran, tedy bez fazety. 
(4,5+5,5+3,5+9,0)=22,500 [A]  m2</t>
  </si>
  <si>
    <t>587202</t>
  </si>
  <si>
    <t>PŘEDLÁŽDĚNÍ KRYTU Z DROBNÝCH KOSTEK</t>
  </si>
  <si>
    <t>použít stávající drobné žulové kosteky 100x100x80mm, uložení do lože z bet. C20/25 nXF3 :  
plochy ozn. 2 : 9,0=9,000 [A] m2</t>
  </si>
  <si>
    <t>24</t>
  </si>
  <si>
    <t>89923</t>
  </si>
  <si>
    <t>VÝŠKOVÁ ÚPRAVA KRYCÍCH HRNCŮ</t>
  </si>
  <si>
    <t>celkem 4 ks =4,000 [A]</t>
  </si>
  <si>
    <t>25</t>
  </si>
  <si>
    <t>917211</t>
  </si>
  <si>
    <t>ZÁHONOVÉ OBRUBY Z BETONOVÝCH OBRUBNÍKŮ ŠÍŘ 50MM</t>
  </si>
  <si>
    <t>záhonový obrubník 500/250/50mm z C35/45-XF4,XD3 do betonového lože C20/25 nXF3,   
ozn. C: 15,0=15,000 [A] m</t>
  </si>
  <si>
    <t>26</t>
  </si>
  <si>
    <t>obrubníky 250/150/1000 do betonového lože C 20/25 nXF3   
ozn A: 10,0+15,0+13,0+6,0=44,000 [A] m</t>
  </si>
  <si>
    <t>SO 134.2</t>
  </si>
  <si>
    <t>Stavební úprava přechodů pro chodce - neuznatelné náklady</t>
  </si>
  <si>
    <t>014211</t>
  </si>
  <si>
    <t>POPLATKY ZA ZEMNÍK - ORNICE</t>
  </si>
  <si>
    <t>plocha zeleně místo chodníku + zásyp ornice podél záhonových obrub šířky 1,0m tl. 0,1m:  
(68,0)*0,1=6,800 [A]  m3</t>
  </si>
  <si>
    <t>12573</t>
  </si>
  <si>
    <t>VYKOPÁVKY ZE ZEMNÍKŮ A SKLÁDEK TŘ. I</t>
  </si>
  <si>
    <t>zpětné poutí ornice: 1,50=1,500 [A] m3</t>
  </si>
  <si>
    <t>18231</t>
  </si>
  <si>
    <t>ROZPROSTŘENÍ ORNICE V ROVINĚ V TL DO 0,10M</t>
  </si>
  <si>
    <t>plocha zeleně místo chodníku + zásyp ornice podél záhonových obrub šířky 1,0m:  
68,0+15,0=83,000 [A] m2</t>
  </si>
  <si>
    <t>18241</t>
  </si>
  <si>
    <t>ZALOŽENÍ TRÁVNÍKU RUČNÍM VÝSEVEM</t>
  </si>
  <si>
    <t>plocha zeleně + zásyp ornice podél záhonových obrub šířky 1,0m:  
68,0+15,0=83,000 [A] m2</t>
  </si>
  <si>
    <t>18247</t>
  </si>
  <si>
    <t>OŠETŘOVÁNÍ TRÁVNÍKU</t>
  </si>
  <si>
    <t>SO 182</t>
  </si>
  <si>
    <t>Dočasné dopravní opatření - uznatelné náklady</t>
  </si>
  <si>
    <t>914132</t>
  </si>
  <si>
    <t>DOPRAVNÍ ZNAČKY ZÁKLADNÍ VELIKOSTI OCELOVÉ FÓLIE TŘ 2 - MONTÁŽ S PŘEMÍSTĚNÍM</t>
  </si>
  <si>
    <t>dle D.2.2. SCHÉMA DOČASNÉHO DOPRAVNÍHO OPATŘENÍ  
dvě pracovní místa dle schéma B/6  
na stavbě:  20,0=20,000 [A] ks</t>
  </si>
  <si>
    <t>914133</t>
  </si>
  <si>
    <t>DOPRAVNÍ ZNAČKY ZÁKLADNÍ VELIKOSTI OCELOVÉ FÓLIE TŘ 2 - DEMONTÁŽ</t>
  </si>
  <si>
    <t>na stavbě:  20,0=20,000 [A] ks</t>
  </si>
  <si>
    <t>914139</t>
  </si>
  <si>
    <t>DOPRAV ZNAČKY ZÁKLAD VEL OCEL FÓLIE TŘ 2 - NÁJEMNÉ</t>
  </si>
  <si>
    <t>KSDEN</t>
  </si>
  <si>
    <t>na stavbě:  20,0 * 31 * 1=620,000 [A]  ksden</t>
  </si>
  <si>
    <t>916122</t>
  </si>
  <si>
    <t>DOPRAV SVĚTLO VÝSTRAŽ SOUPRAVA 3KS - MONTÁŽ S PŘESUNEM</t>
  </si>
  <si>
    <t>dle D.2.2. SCHÉMA DOČASNÉHO DOPRAVNÍHO OPATŘENÍ  
dvě pracovní místa dle schéma B/6  
na stavbě: 4,0=4,000 [A] ks</t>
  </si>
  <si>
    <t>916123</t>
  </si>
  <si>
    <t>DOPRAV SVĚTLO VÝSTRAŽ SOUPRAVA 3KS - DEMONTÁŽ</t>
  </si>
  <si>
    <t>na stavbě: 4,0=4,000 [A] ks</t>
  </si>
  <si>
    <t>916129</t>
  </si>
  <si>
    <t>DOPRAV SVĚTLO VÝSTRAŽ SOUPRAVA 3KS - NÁJEMNÉ</t>
  </si>
  <si>
    <t>na stavbě:  4 * 31 * 1=124,000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</si>
  <si>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</si>
  <si>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</si>
  <si>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</si>
  <si>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</si>
  <si>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</si>
  <si>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</si>
  <si>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</si>
  <si>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</si>
  <si>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</si>
  <si>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</si>
  <si>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</si>
  <si>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</si>
  <si>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</si>
  <si>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</si>
  <si>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dle D.2.2. SCHÉMA DOČASNÉHO DOPRAVNÍHO OPATŘENÍ  
dvě pracovní místa dle schéma B/6  
na stavbě, dodávka:  20,0=20,000 [A] ks</t>
  </si>
  <si>
    <t>916363</t>
  </si>
  <si>
    <t>SMĚROVACÍ DESKY Z4 OBOUSTR S FÓLIÍ TŘ 2 - DEMONTÁŽ</t>
  </si>
  <si>
    <t>na stavbě, dodávka:  20,0=20,000 [A] ks</t>
  </si>
  <si>
    <t>916369</t>
  </si>
  <si>
    <t>SMĚROVACÍ DESKY Z4 OBOUSTR S FÓLIÍ TŘ 2 - NÁJEMNÉ</t>
  </si>
  <si>
    <t>na stavbě:  20 * 31 * 1=620,000 [A] ksden</t>
  </si>
  <si>
    <t>916712</t>
  </si>
  <si>
    <t>UPEVŇOVACÍ KONSTR - PODKLADNÍ DESKA POD 28KG - MONTÁŽ S PŘESUNEM</t>
  </si>
  <si>
    <t>dle D.2.2. SCHÉMA DOČASNÉHO DOPRAVNÍHO OPATŘENÍ  
na stavbě značka:  2*20,0 =40,000 [A] 
na stavbě zábrany Z2: 4*4,0=16,000 [B] 
na stavbě směrovací desky Z4: 1*20,0=20,000 [C] 
Celkem: A+B+C=76,000 [D] ks</t>
  </si>
  <si>
    <t>916713</t>
  </si>
  <si>
    <t>UPEVŇOVACÍ KONSTR - PODKLADNÍ DESKA POD 28KG - DEMONTÁŽ</t>
  </si>
  <si>
    <t>na stavbě značka:  2*20,0 =40,000 [A] 
na stavbě zábrany Z2: 4*4,0=16,000 [B] 
na stavbě směrovací desky Z4: 1*20,0=20,000 [C] 
Celkem: A+B+C=76,000 [D] ks</t>
  </si>
  <si>
    <t>916719</t>
  </si>
  <si>
    <t>UPEVŇOVACÍ KONSTR - PODKLAD DESKA POD 28KG - NÁJEMNÉ</t>
  </si>
  <si>
    <t>na stavbě značka:  2*20,0 =40,000 [A] 
na stavbě zábrany Z2: 4*4,0=16,000 [B] 
na stavbě směrovací desky Z4: 1*20,0=20,000 [C] 
Celkem: (A+B+C) * 31 * 1=2 356,000 [D]  ksden</t>
  </si>
  <si>
    <t>SO 430</t>
  </si>
  <si>
    <t>Veřejné osvětlení - neuznatelné náklady</t>
  </si>
  <si>
    <t>Přidružená stavební výroba</t>
  </si>
  <si>
    <t>741100</t>
  </si>
  <si>
    <t>Veřejné osvětlení</t>
  </si>
  <si>
    <t>2021_OTSKP</t>
  </si>
  <si>
    <t>dle přiloženého výkazu výměr: 1 =1,000 [A] 
SO 430 - Veřejné osvětlení - neuznatelné náklady</t>
  </si>
  <si>
    <t>SO 431</t>
  </si>
  <si>
    <t>Nasvětlení přechodů pro chodce - uznatelné náklady</t>
  </si>
  <si>
    <t>Nasvětlení přechodů pro chodce</t>
  </si>
  <si>
    <t>dle přiloženého výkazu výměr: 1 =1,000 [A] 
SO 431 - Nasvětlení přechodů pro chodce - uznatelné náklady</t>
  </si>
  <si>
    <t>SO 440</t>
  </si>
  <si>
    <t>Světelné signalizační zařízení - uznatelné náklady</t>
  </si>
  <si>
    <t>Světelné signalizační zařízení</t>
  </si>
  <si>
    <t>dle přiloženého výkazu výměr: 1 =1,000 [A]  
SO 440 - Světelné signalizační zařízení - uznatelné náklady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</si>
</sst>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0+C10+C11+C12+C13+C14+C15+C16+C17+C18</f>
      </c>
      <c s="1"/>
      <c s="1"/>
    </row>
    <row r="7" spans="1:5" ht="12.75" customHeight="1">
      <c r="A7" s="1"/>
      <c s="4" t="s">
        <v>5</v>
      </c>
      <c s="7">
        <f>0+E10+E11+E12+E13+E14+E15+E16+E17+E18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000.1'!I3</f>
      </c>
      <c s="21">
        <f>'SO 000.1'!O2</f>
      </c>
      <c s="21">
        <f>C10+D10</f>
      </c>
    </row>
    <row r="11" spans="1:5" ht="12.75" customHeight="1">
      <c r="A11" s="20" t="s">
        <v>63</v>
      </c>
      <c s="20" t="s">
        <v>64</v>
      </c>
      <c s="21">
        <f>'SO 000.2'!I3</f>
      </c>
      <c s="21">
        <f>'SO 000.2'!O2</f>
      </c>
      <c s="21">
        <f>C11+D11</f>
      </c>
    </row>
    <row r="12" spans="1:5" ht="12.75" customHeight="1">
      <c r="A12" s="20" t="s">
        <v>76</v>
      </c>
      <c s="20" t="s">
        <v>77</v>
      </c>
      <c s="21">
        <f>'SO 121'!I3</f>
      </c>
      <c s="21">
        <f>'SO 121'!O2</f>
      </c>
      <c s="21">
        <f>C12+D12</f>
      </c>
    </row>
    <row r="13" spans="1:5" ht="12.75" customHeight="1">
      <c r="A13" s="20" t="s">
        <v>169</v>
      </c>
      <c s="20" t="s">
        <v>170</v>
      </c>
      <c s="21">
        <f>'SO 134.1'!I3</f>
      </c>
      <c s="21">
        <f>'SO 134.1'!O2</f>
      </c>
      <c s="21">
        <f>C13+D13</f>
      </c>
    </row>
    <row r="14" spans="1:5" ht="12.75" customHeight="1">
      <c r="A14" s="20" t="s">
        <v>231</v>
      </c>
      <c s="20" t="s">
        <v>232</v>
      </c>
      <c s="21">
        <f>'SO 134.2'!I3</f>
      </c>
      <c s="21">
        <f>'SO 134.2'!O2</f>
      </c>
      <c s="21">
        <f>C14+D14</f>
      </c>
    </row>
    <row r="15" spans="1:5" ht="12.75" customHeight="1">
      <c r="A15" s="20" t="s">
        <v>247</v>
      </c>
      <c s="20" t="s">
        <v>248</v>
      </c>
      <c s="21">
        <f>'SO 182'!I3</f>
      </c>
      <c s="21">
        <f>'SO 182'!O2</f>
      </c>
      <c s="21">
        <f>C15+D15</f>
      </c>
    </row>
    <row r="16" spans="1:5" ht="12.75" customHeight="1">
      <c r="A16" s="20" t="s">
        <v>298</v>
      </c>
      <c s="20" t="s">
        <v>299</v>
      </c>
      <c s="21">
        <f>'SO 430'!I3</f>
      </c>
      <c s="21">
        <f>'SO 430'!O2</f>
      </c>
      <c s="21">
        <f>C16+D16</f>
      </c>
    </row>
    <row r="17" spans="1:5" ht="12.75" customHeight="1">
      <c r="A17" s="20" t="s">
        <v>305</v>
      </c>
      <c s="20" t="s">
        <v>306</v>
      </c>
      <c s="21">
        <f>'SO 431'!I3</f>
      </c>
      <c s="21">
        <f>'SO 431'!O2</f>
      </c>
      <c s="21">
        <f>C17+D17</f>
      </c>
    </row>
    <row r="18" spans="1:5" ht="12.75" customHeight="1">
      <c r="A18" s="20" t="s">
        <v>309</v>
      </c>
      <c s="20" t="s">
        <v>310</v>
      </c>
      <c s="21">
        <f>'SO 440'!I3</f>
      </c>
      <c s="21">
        <f>'SO 440'!O2</f>
      </c>
      <c s="21">
        <f>C18+D18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309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309</v>
      </c>
      <c s="6"/>
      <c s="18" t="s">
        <v>310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101</v>
      </c>
      <c s="19"/>
      <c s="27" t="s">
        <v>300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301</v>
      </c>
      <c s="25" t="s">
        <v>49</v>
      </c>
      <c s="30" t="s">
        <v>311</v>
      </c>
      <c s="31" t="s">
        <v>58</v>
      </c>
      <c s="32">
        <v>1</v>
      </c>
      <c s="33">
        <v>0</v>
      </c>
      <c s="34">
        <f>ROUND(ROUND(H9,2)*ROUND(G9,3),2)</f>
      </c>
      <c s="31" t="s">
        <v>303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54</v>
      </c>
      <c r="E11" s="38" t="s">
        <v>312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24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3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63.75">
      <c r="A11" s="39" t="s">
        <v>54</v>
      </c>
      <c r="E11" s="38" t="s">
        <v>55</v>
      </c>
    </row>
    <row r="12" spans="1:16" ht="12.75">
      <c r="A12" s="25" t="s">
        <v>47</v>
      </c>
      <c s="29" t="s">
        <v>23</v>
      </c>
      <c s="29" t="s">
        <v>56</v>
      </c>
      <c s="25" t="s">
        <v>49</v>
      </c>
      <c s="30" t="s">
        <v>57</v>
      </c>
      <c s="31" t="s">
        <v>58</v>
      </c>
      <c s="32">
        <v>1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38.25">
      <c r="A14" s="39" t="s">
        <v>54</v>
      </c>
      <c r="E14" s="38" t="s">
        <v>59</v>
      </c>
    </row>
    <row r="15" spans="1:16" ht="12.75">
      <c r="A15" s="25" t="s">
        <v>47</v>
      </c>
      <c s="29" t="s">
        <v>22</v>
      </c>
      <c s="29" t="s">
        <v>60</v>
      </c>
      <c s="25" t="s">
        <v>49</v>
      </c>
      <c s="30" t="s">
        <v>61</v>
      </c>
      <c s="31" t="s">
        <v>58</v>
      </c>
      <c s="32">
        <v>1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114.75">
      <c r="A17" s="37" t="s">
        <v>54</v>
      </c>
      <c r="E17" s="38" t="s">
        <v>62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63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63</v>
      </c>
      <c s="6"/>
      <c s="18" t="s">
        <v>64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0+I9+I12+I15+I18</f>
      </c>
      <c>
        <f>0+O9+O12+O15+O18</f>
      </c>
    </row>
    <row r="9" spans="1:16" ht="12.75">
      <c r="A9" s="25" t="s">
        <v>47</v>
      </c>
      <c s="29" t="s">
        <v>29</v>
      </c>
      <c s="29" t="s">
        <v>65</v>
      </c>
      <c s="25" t="s">
        <v>49</v>
      </c>
      <c s="30" t="s">
        <v>66</v>
      </c>
      <c s="31" t="s">
        <v>58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76.5">
      <c r="A11" s="39" t="s">
        <v>54</v>
      </c>
      <c r="E11" s="38" t="s">
        <v>67</v>
      </c>
    </row>
    <row r="12" spans="1:16" ht="12.75">
      <c r="A12" s="25" t="s">
        <v>47</v>
      </c>
      <c s="29" t="s">
        <v>23</v>
      </c>
      <c s="29" t="s">
        <v>48</v>
      </c>
      <c s="25" t="s">
        <v>49</v>
      </c>
      <c s="30" t="s">
        <v>50</v>
      </c>
      <c s="31" t="s">
        <v>51</v>
      </c>
      <c s="32">
        <v>3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38.25">
      <c r="A14" s="39" t="s">
        <v>54</v>
      </c>
      <c r="E14" s="38" t="s">
        <v>68</v>
      </c>
    </row>
    <row r="15" spans="1:16" ht="12.75">
      <c r="A15" s="25" t="s">
        <v>47</v>
      </c>
      <c s="29" t="s">
        <v>22</v>
      </c>
      <c s="29" t="s">
        <v>69</v>
      </c>
      <c s="25" t="s">
        <v>49</v>
      </c>
      <c s="30" t="s">
        <v>70</v>
      </c>
      <c s="31" t="s">
        <v>58</v>
      </c>
      <c s="32">
        <v>1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63.75">
      <c r="A17" s="39" t="s">
        <v>54</v>
      </c>
      <c r="E17" s="38" t="s">
        <v>71</v>
      </c>
    </row>
    <row r="18" spans="1:16" ht="12.75">
      <c r="A18" s="25" t="s">
        <v>47</v>
      </c>
      <c s="29" t="s">
        <v>33</v>
      </c>
      <c s="29" t="s">
        <v>72</v>
      </c>
      <c s="25" t="s">
        <v>49</v>
      </c>
      <c s="30" t="s">
        <v>73</v>
      </c>
      <c s="31" t="s">
        <v>58</v>
      </c>
      <c s="32">
        <v>1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63.75">
      <c r="A19" s="35" t="s">
        <v>53</v>
      </c>
      <c r="E19" s="36" t="s">
        <v>74</v>
      </c>
    </row>
    <row r="20" spans="1:5" ht="38.25">
      <c r="A20" s="37" t="s">
        <v>54</v>
      </c>
      <c r="E20" s="38" t="s">
        <v>75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0+O8+O18+O37+O56+O60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76</v>
      </c>
      <c s="40">
        <f>0+I8+I18+I37+I56+I60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76</v>
      </c>
      <c s="6"/>
      <c s="18" t="s">
        <v>77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78</v>
      </c>
      <c s="25" t="s">
        <v>49</v>
      </c>
      <c s="30" t="s">
        <v>79</v>
      </c>
      <c s="31" t="s">
        <v>80</v>
      </c>
      <c s="32">
        <v>96.6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51">
      <c r="A11" s="39" t="s">
        <v>54</v>
      </c>
      <c r="E11" s="38" t="s">
        <v>81</v>
      </c>
    </row>
    <row r="12" spans="1:16" ht="12.75">
      <c r="A12" s="25" t="s">
        <v>47</v>
      </c>
      <c s="29" t="s">
        <v>23</v>
      </c>
      <c s="29" t="s">
        <v>82</v>
      </c>
      <c s="25" t="s">
        <v>49</v>
      </c>
      <c s="30" t="s">
        <v>83</v>
      </c>
      <c s="31" t="s">
        <v>80</v>
      </c>
      <c s="32">
        <v>74.75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51">
      <c r="A14" s="39" t="s">
        <v>54</v>
      </c>
      <c r="E14" s="38" t="s">
        <v>84</v>
      </c>
    </row>
    <row r="15" spans="1:16" ht="12.75">
      <c r="A15" s="25" t="s">
        <v>47</v>
      </c>
      <c s="29" t="s">
        <v>22</v>
      </c>
      <c s="29" t="s">
        <v>85</v>
      </c>
      <c s="25" t="s">
        <v>49</v>
      </c>
      <c s="30" t="s">
        <v>86</v>
      </c>
      <c s="31" t="s">
        <v>80</v>
      </c>
      <c s="32">
        <v>51.48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25.5">
      <c r="A17" s="37" t="s">
        <v>54</v>
      </c>
      <c r="E17" s="38" t="s">
        <v>87</v>
      </c>
    </row>
    <row r="18" spans="1:18" ht="12.75" customHeight="1">
      <c r="A18" s="6" t="s">
        <v>45</v>
      </c>
      <c s="6"/>
      <c s="42" t="s">
        <v>29</v>
      </c>
      <c s="6"/>
      <c s="27" t="s">
        <v>88</v>
      </c>
      <c s="6"/>
      <c s="6"/>
      <c s="6"/>
      <c s="43">
        <f>0+Q18</f>
      </c>
      <c s="6"/>
      <c r="O18">
        <f>0+R18</f>
      </c>
      <c r="Q18">
        <f>0+I19+I22+I25+I28+I31+I34</f>
      </c>
      <c>
        <f>0+O19+O22+O25+O28+O31+O34</f>
      </c>
    </row>
    <row r="19" spans="1:16" ht="25.5">
      <c r="A19" s="25" t="s">
        <v>47</v>
      </c>
      <c s="29" t="s">
        <v>33</v>
      </c>
      <c s="29" t="s">
        <v>89</v>
      </c>
      <c s="25" t="s">
        <v>49</v>
      </c>
      <c s="30" t="s">
        <v>90</v>
      </c>
      <c s="31" t="s">
        <v>91</v>
      </c>
      <c s="32">
        <v>46.8</v>
      </c>
      <c s="33">
        <v>0</v>
      </c>
      <c s="34">
        <f>ROUND(ROUND(H19,2)*ROUND(G19,3),2)</f>
      </c>
      <c s="31" t="s">
        <v>52</v>
      </c>
      <c r="O19">
        <f>(I19*21)/100</f>
      </c>
      <c t="s">
        <v>23</v>
      </c>
    </row>
    <row r="20" spans="1:5" ht="12.75">
      <c r="A20" s="35" t="s">
        <v>53</v>
      </c>
      <c r="E20" s="36" t="s">
        <v>92</v>
      </c>
    </row>
    <row r="21" spans="1:5" ht="51">
      <c r="A21" s="39" t="s">
        <v>54</v>
      </c>
      <c r="E21" s="38" t="s">
        <v>93</v>
      </c>
    </row>
    <row r="22" spans="1:16" ht="12.75">
      <c r="A22" s="25" t="s">
        <v>47</v>
      </c>
      <c s="29" t="s">
        <v>35</v>
      </c>
      <c s="29" t="s">
        <v>94</v>
      </c>
      <c s="25" t="s">
        <v>49</v>
      </c>
      <c s="30" t="s">
        <v>95</v>
      </c>
      <c s="31" t="s">
        <v>91</v>
      </c>
      <c s="32">
        <v>23.4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51">
      <c r="A24" s="39" t="s">
        <v>54</v>
      </c>
      <c r="E24" s="38" t="s">
        <v>96</v>
      </c>
    </row>
    <row r="25" spans="1:16" ht="12.75">
      <c r="A25" s="25" t="s">
        <v>47</v>
      </c>
      <c s="29" t="s">
        <v>37</v>
      </c>
      <c s="29" t="s">
        <v>97</v>
      </c>
      <c s="25" t="s">
        <v>49</v>
      </c>
      <c s="30" t="s">
        <v>98</v>
      </c>
      <c s="31" t="s">
        <v>99</v>
      </c>
      <c s="32">
        <v>113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38.25">
      <c r="A27" s="39" t="s">
        <v>54</v>
      </c>
      <c r="E27" s="38" t="s">
        <v>100</v>
      </c>
    </row>
    <row r="28" spans="1:16" ht="12.75">
      <c r="A28" s="25" t="s">
        <v>47</v>
      </c>
      <c s="29" t="s">
        <v>101</v>
      </c>
      <c s="29" t="s">
        <v>102</v>
      </c>
      <c s="25" t="s">
        <v>49</v>
      </c>
      <c s="30" t="s">
        <v>103</v>
      </c>
      <c s="31" t="s">
        <v>91</v>
      </c>
      <c s="32">
        <v>172.15</v>
      </c>
      <c s="33">
        <v>0</v>
      </c>
      <c s="34">
        <f>ROUND(ROUND(H28,2)*ROUND(G28,3),2)</f>
      </c>
      <c s="31" t="s">
        <v>52</v>
      </c>
      <c r="O28">
        <f>(I28*21)/100</f>
      </c>
      <c t="s">
        <v>23</v>
      </c>
    </row>
    <row r="29" spans="1:5" ht="12.75">
      <c r="A29" s="35" t="s">
        <v>53</v>
      </c>
      <c r="E29" s="36" t="s">
        <v>49</v>
      </c>
    </row>
    <row r="30" spans="1:5" ht="25.5">
      <c r="A30" s="39" t="s">
        <v>54</v>
      </c>
      <c r="E30" s="38" t="s">
        <v>104</v>
      </c>
    </row>
    <row r="31" spans="1:16" ht="12.75">
      <c r="A31" s="25" t="s">
        <v>47</v>
      </c>
      <c s="29" t="s">
        <v>105</v>
      </c>
      <c s="29" t="s">
        <v>106</v>
      </c>
      <c s="25" t="s">
        <v>49</v>
      </c>
      <c s="30" t="s">
        <v>107</v>
      </c>
      <c s="31" t="s">
        <v>108</v>
      </c>
      <c s="32">
        <v>6</v>
      </c>
      <c s="33">
        <v>0</v>
      </c>
      <c s="34">
        <f>ROUND(ROUND(H31,2)*ROUND(G31,3),2)</f>
      </c>
      <c s="31" t="s">
        <v>52</v>
      </c>
      <c r="O31">
        <f>(I31*21)/100</f>
      </c>
      <c t="s">
        <v>23</v>
      </c>
    </row>
    <row r="32" spans="1:5" ht="12.75">
      <c r="A32" s="35" t="s">
        <v>53</v>
      </c>
      <c r="E32" s="36" t="s">
        <v>49</v>
      </c>
    </row>
    <row r="33" spans="1:5" ht="12.75">
      <c r="A33" s="39" t="s">
        <v>54</v>
      </c>
      <c r="E33" s="38" t="s">
        <v>109</v>
      </c>
    </row>
    <row r="34" spans="1:16" ht="12.75">
      <c r="A34" s="25" t="s">
        <v>47</v>
      </c>
      <c s="29" t="s">
        <v>40</v>
      </c>
      <c s="29" t="s">
        <v>110</v>
      </c>
      <c s="25" t="s">
        <v>49</v>
      </c>
      <c s="30" t="s">
        <v>111</v>
      </c>
      <c s="31" t="s">
        <v>112</v>
      </c>
      <c s="32">
        <v>468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25.5">
      <c r="A36" s="37" t="s">
        <v>54</v>
      </c>
      <c r="E36" s="38" t="s">
        <v>113</v>
      </c>
    </row>
    <row r="37" spans="1:18" ht="12.75" customHeight="1">
      <c r="A37" s="6" t="s">
        <v>45</v>
      </c>
      <c s="6"/>
      <c s="42" t="s">
        <v>35</v>
      </c>
      <c s="6"/>
      <c s="27" t="s">
        <v>114</v>
      </c>
      <c s="6"/>
      <c s="6"/>
      <c s="6"/>
      <c s="43">
        <f>0+Q37</f>
      </c>
      <c s="6"/>
      <c r="O37">
        <f>0+R37</f>
      </c>
      <c r="Q37">
        <f>0+I38+I41+I44+I47+I50+I53</f>
      </c>
      <c>
        <f>0+O38+O41+O44+O47+O50+O53</f>
      </c>
    </row>
    <row r="38" spans="1:16" ht="12.75">
      <c r="A38" s="25" t="s">
        <v>47</v>
      </c>
      <c s="29" t="s">
        <v>42</v>
      </c>
      <c s="29" t="s">
        <v>115</v>
      </c>
      <c s="25" t="s">
        <v>49</v>
      </c>
      <c s="30" t="s">
        <v>116</v>
      </c>
      <c s="31" t="s">
        <v>112</v>
      </c>
      <c s="32">
        <v>468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38.25">
      <c r="A40" s="39" t="s">
        <v>54</v>
      </c>
      <c r="E40" s="38" t="s">
        <v>117</v>
      </c>
    </row>
    <row r="41" spans="1:16" ht="12.75">
      <c r="A41" s="25" t="s">
        <v>47</v>
      </c>
      <c s="29" t="s">
        <v>44</v>
      </c>
      <c s="29" t="s">
        <v>118</v>
      </c>
      <c s="25" t="s">
        <v>49</v>
      </c>
      <c s="30" t="s">
        <v>119</v>
      </c>
      <c s="31" t="s">
        <v>112</v>
      </c>
      <c s="32">
        <v>468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25.5">
      <c r="A43" s="39" t="s">
        <v>54</v>
      </c>
      <c r="E43" s="38" t="s">
        <v>113</v>
      </c>
    </row>
    <row r="44" spans="1:16" ht="12.75">
      <c r="A44" s="25" t="s">
        <v>47</v>
      </c>
      <c s="29" t="s">
        <v>120</v>
      </c>
      <c s="29" t="s">
        <v>121</v>
      </c>
      <c s="25" t="s">
        <v>49</v>
      </c>
      <c s="30" t="s">
        <v>122</v>
      </c>
      <c s="31" t="s">
        <v>112</v>
      </c>
      <c s="32">
        <v>3120</v>
      </c>
      <c s="33">
        <v>0</v>
      </c>
      <c s="34">
        <f>ROUND(ROUND(H44,2)*ROUND(G44,3),2)</f>
      </c>
      <c s="31" t="s">
        <v>52</v>
      </c>
      <c r="O44">
        <f>(I44*21)/100</f>
      </c>
      <c t="s">
        <v>23</v>
      </c>
    </row>
    <row r="45" spans="1:5" ht="12.75">
      <c r="A45" s="35" t="s">
        <v>53</v>
      </c>
      <c r="E45" s="36" t="s">
        <v>49</v>
      </c>
    </row>
    <row r="46" spans="1:5" ht="12.75">
      <c r="A46" s="39" t="s">
        <v>54</v>
      </c>
      <c r="E46" s="38" t="s">
        <v>123</v>
      </c>
    </row>
    <row r="47" spans="1:16" ht="12.75">
      <c r="A47" s="25" t="s">
        <v>47</v>
      </c>
      <c s="29" t="s">
        <v>124</v>
      </c>
      <c s="29" t="s">
        <v>125</v>
      </c>
      <c s="25" t="s">
        <v>49</v>
      </c>
      <c s="30" t="s">
        <v>126</v>
      </c>
      <c s="31" t="s">
        <v>91</v>
      </c>
      <c s="32">
        <v>109.2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38.25">
      <c r="A49" s="39" t="s">
        <v>54</v>
      </c>
      <c r="E49" s="38" t="s">
        <v>127</v>
      </c>
    </row>
    <row r="50" spans="1:16" ht="12.75">
      <c r="A50" s="25" t="s">
        <v>47</v>
      </c>
      <c s="29" t="s">
        <v>128</v>
      </c>
      <c s="29" t="s">
        <v>129</v>
      </c>
      <c s="25" t="s">
        <v>49</v>
      </c>
      <c s="30" t="s">
        <v>130</v>
      </c>
      <c s="31" t="s">
        <v>112</v>
      </c>
      <c s="32">
        <v>1560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38.25">
      <c r="A52" s="39" t="s">
        <v>54</v>
      </c>
      <c r="E52" s="38" t="s">
        <v>131</v>
      </c>
    </row>
    <row r="53" spans="1:16" ht="12.75">
      <c r="A53" s="25" t="s">
        <v>47</v>
      </c>
      <c s="29" t="s">
        <v>132</v>
      </c>
      <c s="29" t="s">
        <v>133</v>
      </c>
      <c s="25" t="s">
        <v>49</v>
      </c>
      <c s="30" t="s">
        <v>134</v>
      </c>
      <c s="31" t="s">
        <v>112</v>
      </c>
      <c s="32">
        <v>17.5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25.5">
      <c r="A55" s="37" t="s">
        <v>54</v>
      </c>
      <c r="E55" s="38" t="s">
        <v>135</v>
      </c>
    </row>
    <row r="56" spans="1:18" ht="12.75" customHeight="1">
      <c r="A56" s="6" t="s">
        <v>45</v>
      </c>
      <c s="6"/>
      <c s="42" t="s">
        <v>105</v>
      </c>
      <c s="6"/>
      <c s="27" t="s">
        <v>136</v>
      </c>
      <c s="6"/>
      <c s="6"/>
      <c s="6"/>
      <c s="43">
        <f>0+Q56</f>
      </c>
      <c s="6"/>
      <c r="O56">
        <f>0+R56</f>
      </c>
      <c r="Q56">
        <f>0+I57</f>
      </c>
      <c>
        <f>0+O57</f>
      </c>
    </row>
    <row r="57" spans="1:16" ht="12.75">
      <c r="A57" s="25" t="s">
        <v>47</v>
      </c>
      <c s="29" t="s">
        <v>137</v>
      </c>
      <c s="29" t="s">
        <v>138</v>
      </c>
      <c s="25" t="s">
        <v>49</v>
      </c>
      <c s="30" t="s">
        <v>139</v>
      </c>
      <c s="31" t="s">
        <v>108</v>
      </c>
      <c s="32">
        <v>5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38.25">
      <c r="A59" s="37" t="s">
        <v>54</v>
      </c>
      <c r="E59" s="38" t="s">
        <v>140</v>
      </c>
    </row>
    <row r="60" spans="1:18" ht="12.75" customHeight="1">
      <c r="A60" s="6" t="s">
        <v>45</v>
      </c>
      <c s="6"/>
      <c s="42" t="s">
        <v>40</v>
      </c>
      <c s="6"/>
      <c s="27" t="s">
        <v>141</v>
      </c>
      <c s="6"/>
      <c s="6"/>
      <c s="6"/>
      <c s="43">
        <f>0+Q60</f>
      </c>
      <c s="6"/>
      <c r="O60">
        <f>0+R60</f>
      </c>
      <c r="Q60">
        <f>0+I61+I64+I67+I70+I73+I76+I79</f>
      </c>
      <c>
        <f>0+O61+O64+O67+O70+O73+O76+O79</f>
      </c>
    </row>
    <row r="61" spans="1:16" ht="25.5">
      <c r="A61" s="25" t="s">
        <v>47</v>
      </c>
      <c s="29" t="s">
        <v>142</v>
      </c>
      <c s="29" t="s">
        <v>143</v>
      </c>
      <c s="25" t="s">
        <v>49</v>
      </c>
      <c s="30" t="s">
        <v>144</v>
      </c>
      <c s="31" t="s">
        <v>112</v>
      </c>
      <c s="32">
        <v>62</v>
      </c>
      <c s="33">
        <v>0</v>
      </c>
      <c s="34">
        <f>ROUND(ROUND(H61,2)*ROUND(G61,3),2)</f>
      </c>
      <c s="31" t="s">
        <v>52</v>
      </c>
      <c r="O61">
        <f>(I61*21)/100</f>
      </c>
      <c t="s">
        <v>23</v>
      </c>
    </row>
    <row r="62" spans="1:5" ht="12.75">
      <c r="A62" s="35" t="s">
        <v>53</v>
      </c>
      <c r="E62" s="36" t="s">
        <v>49</v>
      </c>
    </row>
    <row r="63" spans="1:5" ht="38.25">
      <c r="A63" s="39" t="s">
        <v>54</v>
      </c>
      <c r="E63" s="38" t="s">
        <v>145</v>
      </c>
    </row>
    <row r="64" spans="1:16" ht="12.75">
      <c r="A64" s="25" t="s">
        <v>47</v>
      </c>
      <c s="29" t="s">
        <v>146</v>
      </c>
      <c s="29" t="s">
        <v>147</v>
      </c>
      <c s="25" t="s">
        <v>49</v>
      </c>
      <c s="30" t="s">
        <v>148</v>
      </c>
      <c s="31" t="s">
        <v>112</v>
      </c>
      <c s="32">
        <v>62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38.25">
      <c r="A66" s="39" t="s">
        <v>54</v>
      </c>
      <c r="E66" s="38" t="s">
        <v>149</v>
      </c>
    </row>
    <row r="67" spans="1:16" ht="12.75">
      <c r="A67" s="25" t="s">
        <v>47</v>
      </c>
      <c s="29" t="s">
        <v>150</v>
      </c>
      <c s="29" t="s">
        <v>151</v>
      </c>
      <c s="25" t="s">
        <v>49</v>
      </c>
      <c s="30" t="s">
        <v>152</v>
      </c>
      <c s="31" t="s">
        <v>99</v>
      </c>
      <c s="32">
        <v>81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49</v>
      </c>
    </row>
    <row r="69" spans="1:5" ht="25.5">
      <c r="A69" s="39" t="s">
        <v>54</v>
      </c>
      <c r="E69" s="38" t="s">
        <v>153</v>
      </c>
    </row>
    <row r="70" spans="1:16" ht="12.75">
      <c r="A70" s="25" t="s">
        <v>47</v>
      </c>
      <c s="29" t="s">
        <v>154</v>
      </c>
      <c s="29" t="s">
        <v>155</v>
      </c>
      <c s="25" t="s">
        <v>49</v>
      </c>
      <c s="30" t="s">
        <v>156</v>
      </c>
      <c s="31" t="s">
        <v>99</v>
      </c>
      <c s="32">
        <v>416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51">
      <c r="A72" s="39" t="s">
        <v>54</v>
      </c>
      <c r="E72" s="38" t="s">
        <v>157</v>
      </c>
    </row>
    <row r="73" spans="1:16" ht="12.75">
      <c r="A73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99</v>
      </c>
      <c s="32">
        <v>248</v>
      </c>
      <c s="33">
        <v>0</v>
      </c>
      <c s="34">
        <f>ROUND(ROUND(H73,2)*ROUND(G73,3),2)</f>
      </c>
      <c s="31" t="s">
        <v>52</v>
      </c>
      <c r="O73">
        <f>(I73*21)/100</f>
      </c>
      <c t="s">
        <v>23</v>
      </c>
    </row>
    <row r="74" spans="1:5" ht="12.75">
      <c r="A74" s="35" t="s">
        <v>53</v>
      </c>
      <c r="E74" s="36" t="s">
        <v>49</v>
      </c>
    </row>
    <row r="75" spans="1:5" ht="25.5">
      <c r="A75" s="39" t="s">
        <v>54</v>
      </c>
      <c r="E75" s="38" t="s">
        <v>161</v>
      </c>
    </row>
    <row r="76" spans="1:16" ht="12.75">
      <c r="A76" s="25" t="s">
        <v>47</v>
      </c>
      <c s="29" t="s">
        <v>162</v>
      </c>
      <c s="29" t="s">
        <v>163</v>
      </c>
      <c s="25" t="s">
        <v>49</v>
      </c>
      <c s="30" t="s">
        <v>164</v>
      </c>
      <c s="31" t="s">
        <v>99</v>
      </c>
      <c s="32">
        <v>416</v>
      </c>
      <c s="33">
        <v>0</v>
      </c>
      <c s="34">
        <f>ROUND(ROUND(H76,2)*ROUND(G76,3),2)</f>
      </c>
      <c s="31" t="s">
        <v>52</v>
      </c>
      <c r="O76">
        <f>(I76*21)/100</f>
      </c>
      <c t="s">
        <v>23</v>
      </c>
    </row>
    <row r="77" spans="1:5" ht="12.75">
      <c r="A77" s="35" t="s">
        <v>53</v>
      </c>
      <c r="E77" s="36" t="s">
        <v>49</v>
      </c>
    </row>
    <row r="78" spans="1:5" ht="51">
      <c r="A78" s="39" t="s">
        <v>54</v>
      </c>
      <c r="E78" s="38" t="s">
        <v>157</v>
      </c>
    </row>
    <row r="79" spans="1:16" ht="12.75">
      <c r="A79" s="25" t="s">
        <v>47</v>
      </c>
      <c s="29" t="s">
        <v>165</v>
      </c>
      <c s="29" t="s">
        <v>166</v>
      </c>
      <c s="25" t="s">
        <v>49</v>
      </c>
      <c s="30" t="s">
        <v>167</v>
      </c>
      <c s="31" t="s">
        <v>112</v>
      </c>
      <c s="32">
        <v>3120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25.5">
      <c r="A81" s="37" t="s">
        <v>54</v>
      </c>
      <c r="E81" s="38" t="s">
        <v>168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0+O8+O18+O55+O80+O84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169</v>
      </c>
      <c s="40">
        <f>0+I8+I18+I55+I80+I84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169</v>
      </c>
      <c s="6"/>
      <c s="18" t="s">
        <v>170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78</v>
      </c>
      <c s="25" t="s">
        <v>49</v>
      </c>
      <c s="30" t="s">
        <v>79</v>
      </c>
      <c s="31" t="s">
        <v>80</v>
      </c>
      <c s="32">
        <v>61.28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63.75">
      <c r="A11" s="39" t="s">
        <v>54</v>
      </c>
      <c r="E11" s="38" t="s">
        <v>171</v>
      </c>
    </row>
    <row r="12" spans="1:16" ht="12.75">
      <c r="A12" s="25" t="s">
        <v>47</v>
      </c>
      <c s="29" t="s">
        <v>23</v>
      </c>
      <c s="29" t="s">
        <v>82</v>
      </c>
      <c s="25" t="s">
        <v>49</v>
      </c>
      <c s="30" t="s">
        <v>83</v>
      </c>
      <c s="31" t="s">
        <v>80</v>
      </c>
      <c s="32">
        <v>48.9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89.25">
      <c r="A14" s="39" t="s">
        <v>54</v>
      </c>
      <c r="E14" s="38" t="s">
        <v>172</v>
      </c>
    </row>
    <row r="15" spans="1:16" ht="12.75">
      <c r="A15" s="25" t="s">
        <v>47</v>
      </c>
      <c s="29" t="s">
        <v>22</v>
      </c>
      <c s="29" t="s">
        <v>85</v>
      </c>
      <c s="25" t="s">
        <v>49</v>
      </c>
      <c s="30" t="s">
        <v>86</v>
      </c>
      <c s="31" t="s">
        <v>80</v>
      </c>
      <c s="32">
        <v>1.21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25.5">
      <c r="A17" s="37" t="s">
        <v>54</v>
      </c>
      <c r="E17" s="38" t="s">
        <v>173</v>
      </c>
    </row>
    <row r="18" spans="1:18" ht="12.75" customHeight="1">
      <c r="A18" s="6" t="s">
        <v>45</v>
      </c>
      <c s="6"/>
      <c s="42" t="s">
        <v>29</v>
      </c>
      <c s="6"/>
      <c s="27" t="s">
        <v>88</v>
      </c>
      <c s="6"/>
      <c s="6"/>
      <c s="6"/>
      <c s="43">
        <f>0+Q18</f>
      </c>
      <c s="6"/>
      <c r="O18">
        <f>0+R18</f>
      </c>
      <c r="Q18">
        <f>0+I19+I22+I25+I28+I31+I34+I37+I40+I43+I46+I49+I52</f>
      </c>
      <c>
        <f>0+O19+O22+O25+O28+O31+O34+O37+O40+O43+O46+O49+O52</f>
      </c>
    </row>
    <row r="19" spans="1:16" ht="12.75">
      <c r="A19" s="25" t="s">
        <v>47</v>
      </c>
      <c s="29" t="s">
        <v>33</v>
      </c>
      <c s="29" t="s">
        <v>174</v>
      </c>
      <c s="25" t="s">
        <v>49</v>
      </c>
      <c s="30" t="s">
        <v>175</v>
      </c>
      <c s="31" t="s">
        <v>91</v>
      </c>
      <c s="32">
        <v>0.4</v>
      </c>
      <c s="33">
        <v>0</v>
      </c>
      <c s="34">
        <f>ROUND(ROUND(H19,2)*ROUND(G19,3),2)</f>
      </c>
      <c s="31" t="s">
        <v>52</v>
      </c>
      <c r="O19">
        <f>(I19*21)/100</f>
      </c>
      <c t="s">
        <v>23</v>
      </c>
    </row>
    <row r="20" spans="1:5" ht="12.75">
      <c r="A20" s="35" t="s">
        <v>53</v>
      </c>
      <c r="E20" s="36" t="s">
        <v>49</v>
      </c>
    </row>
    <row r="21" spans="1:5" ht="38.25">
      <c r="A21" s="39" t="s">
        <v>54</v>
      </c>
      <c r="E21" s="38" t="s">
        <v>176</v>
      </c>
    </row>
    <row r="22" spans="1:16" ht="12.75">
      <c r="A22" s="25" t="s">
        <v>47</v>
      </c>
      <c s="29" t="s">
        <v>35</v>
      </c>
      <c s="29" t="s">
        <v>177</v>
      </c>
      <c s="25" t="s">
        <v>49</v>
      </c>
      <c s="30" t="s">
        <v>178</v>
      </c>
      <c s="31" t="s">
        <v>91</v>
      </c>
      <c s="32">
        <v>8.76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76.5">
      <c r="A24" s="39" t="s">
        <v>54</v>
      </c>
      <c r="E24" s="38" t="s">
        <v>179</v>
      </c>
    </row>
    <row r="25" spans="1:16" ht="12.75">
      <c r="A25" s="25" t="s">
        <v>47</v>
      </c>
      <c s="29" t="s">
        <v>37</v>
      </c>
      <c s="29" t="s">
        <v>94</v>
      </c>
      <c s="25" t="s">
        <v>49</v>
      </c>
      <c s="30" t="s">
        <v>95</v>
      </c>
      <c s="31" t="s">
        <v>91</v>
      </c>
      <c s="32">
        <v>0.55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51">
      <c r="A27" s="39" t="s">
        <v>54</v>
      </c>
      <c r="E27" s="38" t="s">
        <v>180</v>
      </c>
    </row>
    <row r="28" spans="1:16" ht="12.75">
      <c r="A28" s="25" t="s">
        <v>47</v>
      </c>
      <c s="29" t="s">
        <v>101</v>
      </c>
      <c s="29" t="s">
        <v>181</v>
      </c>
      <c s="25" t="s">
        <v>49</v>
      </c>
      <c s="30" t="s">
        <v>182</v>
      </c>
      <c s="31" t="s">
        <v>91</v>
      </c>
      <c s="32">
        <v>2.8</v>
      </c>
      <c s="33">
        <v>0</v>
      </c>
      <c s="34">
        <f>ROUND(ROUND(H28,2)*ROUND(G28,3),2)</f>
      </c>
      <c s="31" t="s">
        <v>52</v>
      </c>
      <c r="O28">
        <f>(I28*21)/100</f>
      </c>
      <c t="s">
        <v>23</v>
      </c>
    </row>
    <row r="29" spans="1:5" ht="12.75">
      <c r="A29" s="35" t="s">
        <v>53</v>
      </c>
      <c r="E29" s="36" t="s">
        <v>49</v>
      </c>
    </row>
    <row r="30" spans="1:5" ht="38.25">
      <c r="A30" s="39" t="s">
        <v>54</v>
      </c>
      <c r="E30" s="38" t="s">
        <v>183</v>
      </c>
    </row>
    <row r="31" spans="1:16" ht="12.75">
      <c r="A31" s="25" t="s">
        <v>47</v>
      </c>
      <c s="29" t="s">
        <v>105</v>
      </c>
      <c s="29" t="s">
        <v>184</v>
      </c>
      <c s="25" t="s">
        <v>49</v>
      </c>
      <c s="30" t="s">
        <v>185</v>
      </c>
      <c s="31" t="s">
        <v>99</v>
      </c>
      <c s="32">
        <v>15</v>
      </c>
      <c s="33">
        <v>0</v>
      </c>
      <c s="34">
        <f>ROUND(ROUND(H31,2)*ROUND(G31,3),2)</f>
      </c>
      <c s="31" t="s">
        <v>52</v>
      </c>
      <c r="O31">
        <f>(I31*21)/100</f>
      </c>
      <c t="s">
        <v>23</v>
      </c>
    </row>
    <row r="32" spans="1:5" ht="12.75">
      <c r="A32" s="35" t="s">
        <v>53</v>
      </c>
      <c r="E32" s="36" t="s">
        <v>49</v>
      </c>
    </row>
    <row r="33" spans="1:5" ht="25.5">
      <c r="A33" s="39" t="s">
        <v>54</v>
      </c>
      <c r="E33" s="38" t="s">
        <v>186</v>
      </c>
    </row>
    <row r="34" spans="1:16" ht="12.75">
      <c r="A34" s="25" t="s">
        <v>47</v>
      </c>
      <c s="29" t="s">
        <v>40</v>
      </c>
      <c s="29" t="s">
        <v>97</v>
      </c>
      <c s="25" t="s">
        <v>49</v>
      </c>
      <c s="30" t="s">
        <v>98</v>
      </c>
      <c s="31" t="s">
        <v>99</v>
      </c>
      <c s="32">
        <v>32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25.5">
      <c r="A36" s="39" t="s">
        <v>54</v>
      </c>
      <c r="E36" s="38" t="s">
        <v>187</v>
      </c>
    </row>
    <row r="37" spans="1:16" ht="12.75">
      <c r="A37" s="25" t="s">
        <v>47</v>
      </c>
      <c s="29" t="s">
        <v>42</v>
      </c>
      <c s="29" t="s">
        <v>188</v>
      </c>
      <c s="25" t="s">
        <v>49</v>
      </c>
      <c s="30" t="s">
        <v>189</v>
      </c>
      <c s="31" t="s">
        <v>91</v>
      </c>
      <c s="32">
        <v>1.5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63.75">
      <c r="A39" s="39" t="s">
        <v>54</v>
      </c>
      <c r="E39" s="38" t="s">
        <v>190</v>
      </c>
    </row>
    <row r="40" spans="1:16" ht="12.75">
      <c r="A40" s="25" t="s">
        <v>47</v>
      </c>
      <c s="29" t="s">
        <v>44</v>
      </c>
      <c s="29" t="s">
        <v>191</v>
      </c>
      <c s="25" t="s">
        <v>192</v>
      </c>
      <c s="30" t="s">
        <v>193</v>
      </c>
      <c s="31" t="s">
        <v>91</v>
      </c>
      <c s="32">
        <v>28.32</v>
      </c>
      <c s="33">
        <v>0</v>
      </c>
      <c s="34">
        <f>ROUND(ROUND(H40,2)*ROUND(G40,3),2)</f>
      </c>
      <c s="31" t="s">
        <v>52</v>
      </c>
      <c r="O40">
        <f>(I40*21)/100</f>
      </c>
      <c t="s">
        <v>23</v>
      </c>
    </row>
    <row r="41" spans="1:5" ht="12.75">
      <c r="A41" s="35" t="s">
        <v>53</v>
      </c>
      <c r="E41" s="36" t="s">
        <v>49</v>
      </c>
    </row>
    <row r="42" spans="1:5" ht="102">
      <c r="A42" s="39" t="s">
        <v>54</v>
      </c>
      <c r="E42" s="38" t="s">
        <v>194</v>
      </c>
    </row>
    <row r="43" spans="1:16" ht="12.75">
      <c r="A43" s="25" t="s">
        <v>47</v>
      </c>
      <c s="29" t="s">
        <v>120</v>
      </c>
      <c s="29" t="s">
        <v>191</v>
      </c>
      <c s="25" t="s">
        <v>195</v>
      </c>
      <c s="30" t="s">
        <v>193</v>
      </c>
      <c s="31" t="s">
        <v>91</v>
      </c>
      <c s="32">
        <v>1.12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38.25">
      <c r="A45" s="39" t="s">
        <v>54</v>
      </c>
      <c r="E45" s="38" t="s">
        <v>196</v>
      </c>
    </row>
    <row r="46" spans="1:16" ht="12.75">
      <c r="A46" s="25" t="s">
        <v>47</v>
      </c>
      <c s="29" t="s">
        <v>124</v>
      </c>
      <c s="29" t="s">
        <v>191</v>
      </c>
      <c s="25" t="s">
        <v>197</v>
      </c>
      <c s="30" t="s">
        <v>193</v>
      </c>
      <c s="31" t="s">
        <v>91</v>
      </c>
      <c s="32">
        <v>1.2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51">
      <c r="A48" s="39" t="s">
        <v>54</v>
      </c>
      <c r="E48" s="38" t="s">
        <v>198</v>
      </c>
    </row>
    <row r="49" spans="1:16" ht="12.75">
      <c r="A49" s="25" t="s">
        <v>47</v>
      </c>
      <c s="29" t="s">
        <v>128</v>
      </c>
      <c s="29" t="s">
        <v>199</v>
      </c>
      <c s="25" t="s">
        <v>49</v>
      </c>
      <c s="30" t="s">
        <v>200</v>
      </c>
      <c s="31" t="s">
        <v>91</v>
      </c>
      <c s="32">
        <v>32.14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63.75">
      <c r="A51" s="39" t="s">
        <v>54</v>
      </c>
      <c r="E51" s="38" t="s">
        <v>201</v>
      </c>
    </row>
    <row r="52" spans="1:16" ht="12.75">
      <c r="A52" s="25" t="s">
        <v>47</v>
      </c>
      <c s="29" t="s">
        <v>132</v>
      </c>
      <c s="29" t="s">
        <v>110</v>
      </c>
      <c s="25" t="s">
        <v>49</v>
      </c>
      <c s="30" t="s">
        <v>111</v>
      </c>
      <c s="31" t="s">
        <v>112</v>
      </c>
      <c s="32">
        <v>139</v>
      </c>
      <c s="33">
        <v>0</v>
      </c>
      <c s="34">
        <f>ROUND(ROUND(H52,2)*ROUND(G52,3),2)</f>
      </c>
      <c s="31" t="s">
        <v>52</v>
      </c>
      <c r="O52">
        <f>(I52*21)/100</f>
      </c>
      <c t="s">
        <v>23</v>
      </c>
    </row>
    <row r="53" spans="1:5" ht="12.75">
      <c r="A53" s="35" t="s">
        <v>53</v>
      </c>
      <c r="E53" s="36" t="s">
        <v>49</v>
      </c>
    </row>
    <row r="54" spans="1:5" ht="51">
      <c r="A54" s="37" t="s">
        <v>54</v>
      </c>
      <c r="E54" s="38" t="s">
        <v>202</v>
      </c>
    </row>
    <row r="55" spans="1:18" ht="12.75" customHeight="1">
      <c r="A55" s="6" t="s">
        <v>45</v>
      </c>
      <c s="6"/>
      <c s="42" t="s">
        <v>35</v>
      </c>
      <c s="6"/>
      <c s="27" t="s">
        <v>114</v>
      </c>
      <c s="6"/>
      <c s="6"/>
      <c s="6"/>
      <c s="43">
        <f>0+Q55</f>
      </c>
      <c s="6"/>
      <c r="O55">
        <f>0+R55</f>
      </c>
      <c r="Q55">
        <f>0+I56+I59+I62+I65+I68+I71+I74+I77</f>
      </c>
      <c>
        <f>0+O56+O59+O62+O65+O68+O71+O74+O77</f>
      </c>
    </row>
    <row r="56" spans="1:16" ht="12.75">
      <c r="A56" s="25" t="s">
        <v>47</v>
      </c>
      <c s="29" t="s">
        <v>137</v>
      </c>
      <c s="29" t="s">
        <v>203</v>
      </c>
      <c s="25" t="s">
        <v>49</v>
      </c>
      <c s="30" t="s">
        <v>204</v>
      </c>
      <c s="31" t="s">
        <v>112</v>
      </c>
      <c s="32">
        <v>49</v>
      </c>
      <c s="33">
        <v>0</v>
      </c>
      <c s="34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5" t="s">
        <v>53</v>
      </c>
      <c r="E57" s="36" t="s">
        <v>49</v>
      </c>
    </row>
    <row r="58" spans="1:5" ht="25.5">
      <c r="A58" s="39" t="s">
        <v>54</v>
      </c>
      <c r="E58" s="38" t="s">
        <v>205</v>
      </c>
    </row>
    <row r="59" spans="1:16" ht="12.75">
      <c r="A59" s="25" t="s">
        <v>47</v>
      </c>
      <c s="29" t="s">
        <v>142</v>
      </c>
      <c s="29" t="s">
        <v>115</v>
      </c>
      <c s="25" t="s">
        <v>192</v>
      </c>
      <c s="30" t="s">
        <v>116</v>
      </c>
      <c s="31" t="s">
        <v>112</v>
      </c>
      <c s="32">
        <v>81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38.25">
      <c r="A61" s="39" t="s">
        <v>54</v>
      </c>
      <c r="E61" s="38" t="s">
        <v>206</v>
      </c>
    </row>
    <row r="62" spans="1:16" ht="12.75">
      <c r="A62" s="25" t="s">
        <v>47</v>
      </c>
      <c s="29" t="s">
        <v>146</v>
      </c>
      <c s="29" t="s">
        <v>115</v>
      </c>
      <c s="25" t="s">
        <v>195</v>
      </c>
      <c s="30" t="s">
        <v>116</v>
      </c>
      <c s="31" t="s">
        <v>112</v>
      </c>
      <c s="32">
        <v>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38.25">
      <c r="A64" s="39" t="s">
        <v>54</v>
      </c>
      <c r="E64" s="38" t="s">
        <v>207</v>
      </c>
    </row>
    <row r="65" spans="1:16" ht="12.75">
      <c r="A65" s="25" t="s">
        <v>47</v>
      </c>
      <c s="29" t="s">
        <v>150</v>
      </c>
      <c s="29" t="s">
        <v>208</v>
      </c>
      <c s="25" t="s">
        <v>49</v>
      </c>
      <c s="30" t="s">
        <v>209</v>
      </c>
      <c s="31" t="s">
        <v>112</v>
      </c>
      <c s="32">
        <v>49</v>
      </c>
      <c s="33">
        <v>0</v>
      </c>
      <c s="34">
        <f>ROUND(ROUND(H65,2)*ROUND(G65,3),2)</f>
      </c>
      <c s="31" t="s">
        <v>52</v>
      </c>
      <c r="O65">
        <f>(I65*21)/100</f>
      </c>
      <c t="s">
        <v>23</v>
      </c>
    </row>
    <row r="66" spans="1:5" ht="12.75">
      <c r="A66" s="35" t="s">
        <v>53</v>
      </c>
      <c r="E66" s="36" t="s">
        <v>49</v>
      </c>
    </row>
    <row r="67" spans="1:5" ht="38.25">
      <c r="A67" s="39" t="s">
        <v>54</v>
      </c>
      <c r="E67" s="38" t="s">
        <v>210</v>
      </c>
    </row>
    <row r="68" spans="1:16" ht="12.75">
      <c r="A68" s="25" t="s">
        <v>47</v>
      </c>
      <c s="29" t="s">
        <v>154</v>
      </c>
      <c s="29" t="s">
        <v>118</v>
      </c>
      <c s="25" t="s">
        <v>49</v>
      </c>
      <c s="30" t="s">
        <v>119</v>
      </c>
      <c s="31" t="s">
        <v>112</v>
      </c>
      <c s="32">
        <v>49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12.75">
      <c r="A70" s="39" t="s">
        <v>54</v>
      </c>
      <c r="E70" s="38" t="s">
        <v>211</v>
      </c>
    </row>
    <row r="71" spans="1:16" ht="12.75">
      <c r="A71" s="25" t="s">
        <v>47</v>
      </c>
      <c s="29" t="s">
        <v>158</v>
      </c>
      <c s="29" t="s">
        <v>212</v>
      </c>
      <c s="25" t="s">
        <v>49</v>
      </c>
      <c s="30" t="s">
        <v>213</v>
      </c>
      <c s="31" t="s">
        <v>112</v>
      </c>
      <c s="32">
        <v>58.5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51">
      <c r="A73" s="39" t="s">
        <v>54</v>
      </c>
      <c r="E73" s="38" t="s">
        <v>214</v>
      </c>
    </row>
    <row r="74" spans="1:16" ht="25.5">
      <c r="A74" s="25" t="s">
        <v>47</v>
      </c>
      <c s="29" t="s">
        <v>162</v>
      </c>
      <c s="29" t="s">
        <v>215</v>
      </c>
      <c s="25" t="s">
        <v>49</v>
      </c>
      <c s="30" t="s">
        <v>216</v>
      </c>
      <c s="31" t="s">
        <v>112</v>
      </c>
      <c s="32">
        <v>22.5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51">
      <c r="A76" s="39" t="s">
        <v>54</v>
      </c>
      <c r="E76" s="38" t="s">
        <v>217</v>
      </c>
    </row>
    <row r="77" spans="1:16" ht="12.75">
      <c r="A77" s="25" t="s">
        <v>47</v>
      </c>
      <c s="29" t="s">
        <v>165</v>
      </c>
      <c s="29" t="s">
        <v>218</v>
      </c>
      <c s="25" t="s">
        <v>49</v>
      </c>
      <c s="30" t="s">
        <v>219</v>
      </c>
      <c s="31" t="s">
        <v>112</v>
      </c>
      <c s="32">
        <v>9</v>
      </c>
      <c s="33">
        <v>0</v>
      </c>
      <c s="34">
        <f>ROUND(ROUND(H77,2)*ROUND(G77,3),2)</f>
      </c>
      <c s="31" t="s">
        <v>52</v>
      </c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38.25">
      <c r="A79" s="37" t="s">
        <v>54</v>
      </c>
      <c r="E79" s="38" t="s">
        <v>220</v>
      </c>
    </row>
    <row r="80" spans="1:18" ht="12.75" customHeight="1">
      <c r="A80" s="6" t="s">
        <v>45</v>
      </c>
      <c s="6"/>
      <c s="42" t="s">
        <v>105</v>
      </c>
      <c s="6"/>
      <c s="27" t="s">
        <v>136</v>
      </c>
      <c s="6"/>
      <c s="6"/>
      <c s="6"/>
      <c s="43">
        <f>0+Q80</f>
      </c>
      <c s="6"/>
      <c r="O80">
        <f>0+R80</f>
      </c>
      <c r="Q80">
        <f>0+I81</f>
      </c>
      <c>
        <f>0+O81</f>
      </c>
    </row>
    <row r="81" spans="1:16" ht="12.75">
      <c r="A81" s="25" t="s">
        <v>47</v>
      </c>
      <c s="29" t="s">
        <v>221</v>
      </c>
      <c s="29" t="s">
        <v>222</v>
      </c>
      <c s="25" t="s">
        <v>49</v>
      </c>
      <c s="30" t="s">
        <v>223</v>
      </c>
      <c s="31" t="s">
        <v>108</v>
      </c>
      <c s="32">
        <v>4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12.75">
      <c r="A83" s="37" t="s">
        <v>54</v>
      </c>
      <c r="E83" s="38" t="s">
        <v>224</v>
      </c>
    </row>
    <row r="84" spans="1:18" ht="12.75" customHeight="1">
      <c r="A84" s="6" t="s">
        <v>45</v>
      </c>
      <c s="6"/>
      <c s="42" t="s">
        <v>40</v>
      </c>
      <c s="6"/>
      <c s="27" t="s">
        <v>141</v>
      </c>
      <c s="6"/>
      <c s="6"/>
      <c s="6"/>
      <c s="43">
        <f>0+Q84</f>
      </c>
      <c s="6"/>
      <c r="O84">
        <f>0+R84</f>
      </c>
      <c r="Q84">
        <f>0+I85+I88</f>
      </c>
      <c>
        <f>0+O85+O88</f>
      </c>
    </row>
    <row r="85" spans="1:16" ht="12.75">
      <c r="A85" s="25" t="s">
        <v>47</v>
      </c>
      <c s="29" t="s">
        <v>225</v>
      </c>
      <c s="29" t="s">
        <v>226</v>
      </c>
      <c s="25" t="s">
        <v>49</v>
      </c>
      <c s="30" t="s">
        <v>227</v>
      </c>
      <c s="31" t="s">
        <v>99</v>
      </c>
      <c s="32">
        <v>15</v>
      </c>
      <c s="33">
        <v>0</v>
      </c>
      <c s="34">
        <f>ROUND(ROUND(H85,2)*ROUND(G85,3),2)</f>
      </c>
      <c s="31" t="s">
        <v>52</v>
      </c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38.25">
      <c r="A87" s="39" t="s">
        <v>54</v>
      </c>
      <c r="E87" s="38" t="s">
        <v>228</v>
      </c>
    </row>
    <row r="88" spans="1:16" ht="12.75">
      <c r="A88" s="25" t="s">
        <v>47</v>
      </c>
      <c s="29" t="s">
        <v>229</v>
      </c>
      <c s="29" t="s">
        <v>151</v>
      </c>
      <c s="25" t="s">
        <v>49</v>
      </c>
      <c s="30" t="s">
        <v>152</v>
      </c>
      <c s="31" t="s">
        <v>99</v>
      </c>
      <c s="32">
        <v>44</v>
      </c>
      <c s="33">
        <v>0</v>
      </c>
      <c s="34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5" t="s">
        <v>53</v>
      </c>
      <c r="E89" s="36" t="s">
        <v>49</v>
      </c>
    </row>
    <row r="90" spans="1:5" ht="25.5">
      <c r="A90" s="37" t="s">
        <v>54</v>
      </c>
      <c r="E90" s="38" t="s">
        <v>230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231</v>
      </c>
      <c s="40">
        <f>0+I8+I12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231</v>
      </c>
      <c s="6"/>
      <c s="18" t="s">
        <v>232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233</v>
      </c>
      <c s="25" t="s">
        <v>49</v>
      </c>
      <c s="30" t="s">
        <v>234</v>
      </c>
      <c s="31" t="s">
        <v>91</v>
      </c>
      <c s="32">
        <v>6.8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38.25">
      <c r="A11" s="37" t="s">
        <v>54</v>
      </c>
      <c r="E11" s="38" t="s">
        <v>235</v>
      </c>
    </row>
    <row r="12" spans="1:18" ht="12.75" customHeight="1">
      <c r="A12" s="6" t="s">
        <v>45</v>
      </c>
      <c s="6"/>
      <c s="42" t="s">
        <v>29</v>
      </c>
      <c s="6"/>
      <c s="27" t="s">
        <v>88</v>
      </c>
      <c s="6"/>
      <c s="6"/>
      <c s="6"/>
      <c s="43">
        <f>0+Q12</f>
      </c>
      <c s="6"/>
      <c r="O12">
        <f>0+R12</f>
      </c>
      <c r="Q12">
        <f>0+I13+I16+I19+I22</f>
      </c>
      <c>
        <f>0+O13+O16+O19+O22</f>
      </c>
    </row>
    <row r="13" spans="1:16" ht="12.75">
      <c r="A13" s="25" t="s">
        <v>47</v>
      </c>
      <c s="29" t="s">
        <v>23</v>
      </c>
      <c s="29" t="s">
        <v>236</v>
      </c>
      <c s="25" t="s">
        <v>49</v>
      </c>
      <c s="30" t="s">
        <v>237</v>
      </c>
      <c s="31" t="s">
        <v>91</v>
      </c>
      <c s="32">
        <v>1.5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9" t="s">
        <v>54</v>
      </c>
      <c r="E15" s="38" t="s">
        <v>238</v>
      </c>
    </row>
    <row r="16" spans="1:16" ht="12.75">
      <c r="A16" s="25" t="s">
        <v>47</v>
      </c>
      <c s="29" t="s">
        <v>22</v>
      </c>
      <c s="29" t="s">
        <v>239</v>
      </c>
      <c s="25" t="s">
        <v>49</v>
      </c>
      <c s="30" t="s">
        <v>240</v>
      </c>
      <c s="31" t="s">
        <v>112</v>
      </c>
      <c s="32">
        <v>83</v>
      </c>
      <c s="33">
        <v>0</v>
      </c>
      <c s="34">
        <f>ROUND(ROUND(H16,2)*ROUND(G16,3),2)</f>
      </c>
      <c s="31" t="s">
        <v>52</v>
      </c>
      <c r="O16">
        <f>(I16*21)/100</f>
      </c>
      <c t="s">
        <v>23</v>
      </c>
    </row>
    <row r="17" spans="1:5" ht="12.75">
      <c r="A17" s="35" t="s">
        <v>53</v>
      </c>
      <c r="E17" s="36" t="s">
        <v>49</v>
      </c>
    </row>
    <row r="18" spans="1:5" ht="25.5">
      <c r="A18" s="39" t="s">
        <v>54</v>
      </c>
      <c r="E18" s="38" t="s">
        <v>241</v>
      </c>
    </row>
    <row r="19" spans="1:16" ht="12.75">
      <c r="A19" s="25" t="s">
        <v>47</v>
      </c>
      <c s="29" t="s">
        <v>33</v>
      </c>
      <c s="29" t="s">
        <v>242</v>
      </c>
      <c s="25" t="s">
        <v>49</v>
      </c>
      <c s="30" t="s">
        <v>243</v>
      </c>
      <c s="31" t="s">
        <v>112</v>
      </c>
      <c s="32">
        <v>83</v>
      </c>
      <c s="33">
        <v>0</v>
      </c>
      <c s="34">
        <f>ROUND(ROUND(H19,2)*ROUND(G19,3),2)</f>
      </c>
      <c s="31" t="s">
        <v>52</v>
      </c>
      <c r="O19">
        <f>(I19*21)/100</f>
      </c>
      <c t="s">
        <v>23</v>
      </c>
    </row>
    <row r="20" spans="1:5" ht="12.75">
      <c r="A20" s="35" t="s">
        <v>53</v>
      </c>
      <c r="E20" s="36" t="s">
        <v>49</v>
      </c>
    </row>
    <row r="21" spans="1:5" ht="25.5">
      <c r="A21" s="39" t="s">
        <v>54</v>
      </c>
      <c r="E21" s="38" t="s">
        <v>244</v>
      </c>
    </row>
    <row r="22" spans="1:16" ht="12.75">
      <c r="A22" s="25" t="s">
        <v>47</v>
      </c>
      <c s="29" t="s">
        <v>35</v>
      </c>
      <c s="29" t="s">
        <v>245</v>
      </c>
      <c s="25" t="s">
        <v>49</v>
      </c>
      <c s="30" t="s">
        <v>246</v>
      </c>
      <c s="31" t="s">
        <v>112</v>
      </c>
      <c s="32">
        <v>83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25.5">
      <c r="A24" s="37" t="s">
        <v>54</v>
      </c>
      <c r="E24" s="38" t="s">
        <v>244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247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247</v>
      </c>
      <c s="6"/>
      <c s="18" t="s">
        <v>248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40</v>
      </c>
      <c s="19"/>
      <c s="27" t="s">
        <v>141</v>
      </c>
      <c s="19"/>
      <c s="19"/>
      <c s="19"/>
      <c s="28">
        <f>0+Q8</f>
      </c>
      <c s="19"/>
      <c r="O8">
        <f>0+R8</f>
      </c>
      <c r="Q8">
        <f>0+I9+I12+I15+I18+I21+I24+I27+I30+I33+I36+I39+I42+I45+I48+I51+I54+I57+I60</f>
      </c>
      <c>
        <f>0+O9+O12+O15+O18+O21+O24+O27+O30+O33+O36+O39+O42+O45+O48+O51+O54+O57+O60</f>
      </c>
    </row>
    <row r="9" spans="1:16" ht="25.5">
      <c r="A9" s="25" t="s">
        <v>47</v>
      </c>
      <c s="29" t="s">
        <v>29</v>
      </c>
      <c s="29" t="s">
        <v>249</v>
      </c>
      <c s="25" t="s">
        <v>49</v>
      </c>
      <c s="30" t="s">
        <v>250</v>
      </c>
      <c s="31" t="s">
        <v>108</v>
      </c>
      <c s="32">
        <v>20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38.25">
      <c r="A11" s="39" t="s">
        <v>54</v>
      </c>
      <c r="E11" s="38" t="s">
        <v>251</v>
      </c>
    </row>
    <row r="12" spans="1:16" ht="12.75">
      <c r="A12" s="25" t="s">
        <v>47</v>
      </c>
      <c s="29" t="s">
        <v>23</v>
      </c>
      <c s="29" t="s">
        <v>252</v>
      </c>
      <c s="25" t="s">
        <v>49</v>
      </c>
      <c s="30" t="s">
        <v>253</v>
      </c>
      <c s="31" t="s">
        <v>108</v>
      </c>
      <c s="32">
        <v>20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12.75">
      <c r="A14" s="39" t="s">
        <v>54</v>
      </c>
      <c r="E14" s="38" t="s">
        <v>254</v>
      </c>
    </row>
    <row r="15" spans="1:16" ht="12.75">
      <c r="A15" s="25" t="s">
        <v>47</v>
      </c>
      <c s="29" t="s">
        <v>22</v>
      </c>
      <c s="29" t="s">
        <v>255</v>
      </c>
      <c s="25" t="s">
        <v>49</v>
      </c>
      <c s="30" t="s">
        <v>256</v>
      </c>
      <c s="31" t="s">
        <v>257</v>
      </c>
      <c s="32">
        <v>620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12.75">
      <c r="A17" s="39" t="s">
        <v>54</v>
      </c>
      <c r="E17" s="38" t="s">
        <v>258</v>
      </c>
    </row>
    <row r="18" spans="1:16" ht="12.75">
      <c r="A18" s="25" t="s">
        <v>47</v>
      </c>
      <c s="29" t="s">
        <v>33</v>
      </c>
      <c s="29" t="s">
        <v>259</v>
      </c>
      <c s="25" t="s">
        <v>49</v>
      </c>
      <c s="30" t="s">
        <v>260</v>
      </c>
      <c s="31" t="s">
        <v>108</v>
      </c>
      <c s="32">
        <v>4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49</v>
      </c>
    </row>
    <row r="20" spans="1:5" ht="38.25">
      <c r="A20" s="39" t="s">
        <v>54</v>
      </c>
      <c r="E20" s="38" t="s">
        <v>261</v>
      </c>
    </row>
    <row r="21" spans="1:16" ht="12.75">
      <c r="A21" s="25" t="s">
        <v>47</v>
      </c>
      <c s="29" t="s">
        <v>35</v>
      </c>
      <c s="29" t="s">
        <v>262</v>
      </c>
      <c s="25" t="s">
        <v>49</v>
      </c>
      <c s="30" t="s">
        <v>263</v>
      </c>
      <c s="31" t="s">
        <v>108</v>
      </c>
      <c s="32">
        <v>4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9" t="s">
        <v>54</v>
      </c>
      <c r="E23" s="38" t="s">
        <v>264</v>
      </c>
    </row>
    <row r="24" spans="1:16" ht="12.75">
      <c r="A24" s="25" t="s">
        <v>47</v>
      </c>
      <c s="29" t="s">
        <v>37</v>
      </c>
      <c s="29" t="s">
        <v>265</v>
      </c>
      <c s="25" t="s">
        <v>49</v>
      </c>
      <c s="30" t="s">
        <v>266</v>
      </c>
      <c s="31" t="s">
        <v>257</v>
      </c>
      <c s="32">
        <v>124</v>
      </c>
      <c s="33">
        <v>0</v>
      </c>
      <c s="34">
        <f>ROUND(ROUND(H24,2)*ROUND(G24,3),2)</f>
      </c>
      <c s="31" t="s">
        <v>52</v>
      </c>
      <c r="O24">
        <f>(I24*21)/100</f>
      </c>
      <c t="s">
        <v>23</v>
      </c>
    </row>
    <row r="25" spans="1:5" ht="12.75">
      <c r="A25" s="35" t="s">
        <v>53</v>
      </c>
      <c r="E25" s="36" t="s">
        <v>49</v>
      </c>
    </row>
    <row r="26" spans="1:5" ht="12.75">
      <c r="A26" s="39" t="s">
        <v>54</v>
      </c>
      <c r="E26" s="38" t="s">
        <v>267</v>
      </c>
    </row>
    <row r="27" spans="1:16" ht="12.75">
      <c r="A27" s="25" t="s">
        <v>47</v>
      </c>
      <c s="29" t="s">
        <v>101</v>
      </c>
      <c s="29" t="s">
        <v>268</v>
      </c>
      <c s="25" t="s">
        <v>49</v>
      </c>
      <c s="30" t="s">
        <v>269</v>
      </c>
      <c s="31" t="s">
        <v>108</v>
      </c>
      <c s="32">
        <v>4</v>
      </c>
      <c s="33">
        <v>0</v>
      </c>
      <c s="34">
        <f>ROUND(ROUND(H27,2)*ROUND(G27,3),2)</f>
      </c>
      <c s="31" t="s">
        <v>52</v>
      </c>
      <c r="O27">
        <f>(I27*21)/100</f>
      </c>
      <c t="s">
        <v>23</v>
      </c>
    </row>
    <row r="28" spans="1:5" ht="12.75">
      <c r="A28" s="35" t="s">
        <v>53</v>
      </c>
      <c r="E28" s="36" t="s">
        <v>49</v>
      </c>
    </row>
    <row r="29" spans="1:5" ht="38.25">
      <c r="A29" s="39" t="s">
        <v>54</v>
      </c>
      <c r="E29" s="38" t="s">
        <v>261</v>
      </c>
    </row>
    <row r="30" spans="1:16" ht="12.75">
      <c r="A30" s="25" t="s">
        <v>47</v>
      </c>
      <c s="29" t="s">
        <v>105</v>
      </c>
      <c s="29" t="s">
        <v>270</v>
      </c>
      <c s="25" t="s">
        <v>49</v>
      </c>
      <c s="30" t="s">
        <v>271</v>
      </c>
      <c s="31" t="s">
        <v>108</v>
      </c>
      <c s="32">
        <v>4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9" t="s">
        <v>54</v>
      </c>
      <c r="E32" s="38" t="s">
        <v>264</v>
      </c>
    </row>
    <row r="33" spans="1:16" ht="12.75">
      <c r="A33" s="25" t="s">
        <v>47</v>
      </c>
      <c s="29" t="s">
        <v>40</v>
      </c>
      <c s="29" t="s">
        <v>272</v>
      </c>
      <c s="25" t="s">
        <v>49</v>
      </c>
      <c s="30" t="s">
        <v>273</v>
      </c>
      <c s="31" t="s">
        <v>257</v>
      </c>
      <c s="32">
        <v>124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9" t="s">
        <v>54</v>
      </c>
      <c r="E35" s="38" t="s">
        <v>267</v>
      </c>
    </row>
    <row r="36" spans="1:16" ht="12.75">
      <c r="A36" s="25" t="s">
        <v>47</v>
      </c>
      <c s="29" t="s">
        <v>42</v>
      </c>
      <c s="29" t="s">
        <v>274</v>
      </c>
      <c s="25" t="s">
        <v>49</v>
      </c>
      <c s="30" t="s">
        <v>275</v>
      </c>
      <c s="31" t="s">
        <v>108</v>
      </c>
      <c s="32">
        <v>4</v>
      </c>
      <c s="33">
        <v>0</v>
      </c>
      <c s="34">
        <f>ROUND(ROUND(H36,2)*ROUND(G36,3),2)</f>
      </c>
      <c s="31" t="s">
        <v>52</v>
      </c>
      <c r="O36">
        <f>(I36*21)/100</f>
      </c>
      <c t="s">
        <v>23</v>
      </c>
    </row>
    <row r="37" spans="1:5" ht="12.75">
      <c r="A37" s="35" t="s">
        <v>53</v>
      </c>
      <c r="E37" s="36" t="s">
        <v>49</v>
      </c>
    </row>
    <row r="38" spans="1:5" ht="38.25">
      <c r="A38" s="39" t="s">
        <v>54</v>
      </c>
      <c r="E38" s="38" t="s">
        <v>261</v>
      </c>
    </row>
    <row r="39" spans="1:16" ht="12.75">
      <c r="A39" s="25" t="s">
        <v>47</v>
      </c>
      <c s="29" t="s">
        <v>44</v>
      </c>
      <c s="29" t="s">
        <v>276</v>
      </c>
      <c s="25" t="s">
        <v>49</v>
      </c>
      <c s="30" t="s">
        <v>277</v>
      </c>
      <c s="31" t="s">
        <v>108</v>
      </c>
      <c s="32">
        <v>4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12.75">
      <c r="A41" s="39" t="s">
        <v>54</v>
      </c>
      <c r="E41" s="38" t="s">
        <v>264</v>
      </c>
    </row>
    <row r="42" spans="1:16" ht="12.75">
      <c r="A42" s="25" t="s">
        <v>47</v>
      </c>
      <c s="29" t="s">
        <v>120</v>
      </c>
      <c s="29" t="s">
        <v>278</v>
      </c>
      <c s="25" t="s">
        <v>49</v>
      </c>
      <c s="30" t="s">
        <v>279</v>
      </c>
      <c s="31" t="s">
        <v>257</v>
      </c>
      <c s="32">
        <v>124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9" t="s">
        <v>54</v>
      </c>
      <c r="E44" s="38" t="s">
        <v>267</v>
      </c>
    </row>
    <row r="45" spans="1:16" ht="12.75">
      <c r="A45" s="25" t="s">
        <v>47</v>
      </c>
      <c s="29" t="s">
        <v>124</v>
      </c>
      <c s="29" t="s">
        <v>280</v>
      </c>
      <c s="25" t="s">
        <v>49</v>
      </c>
      <c s="30" t="s">
        <v>281</v>
      </c>
      <c s="31" t="s">
        <v>108</v>
      </c>
      <c s="32">
        <v>20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38.25">
      <c r="A47" s="39" t="s">
        <v>54</v>
      </c>
      <c r="E47" s="38" t="s">
        <v>282</v>
      </c>
    </row>
    <row r="48" spans="1:16" ht="12.75">
      <c r="A48" s="25" t="s">
        <v>47</v>
      </c>
      <c s="29" t="s">
        <v>128</v>
      </c>
      <c s="29" t="s">
        <v>283</v>
      </c>
      <c s="25" t="s">
        <v>49</v>
      </c>
      <c s="30" t="s">
        <v>284</v>
      </c>
      <c s="31" t="s">
        <v>108</v>
      </c>
      <c s="32">
        <v>20</v>
      </c>
      <c s="33">
        <v>0</v>
      </c>
      <c s="34">
        <f>ROUND(ROUND(H48,2)*ROUND(G48,3),2)</f>
      </c>
      <c s="31" t="s">
        <v>52</v>
      </c>
      <c r="O48">
        <f>(I48*21)/100</f>
      </c>
      <c t="s">
        <v>23</v>
      </c>
    </row>
    <row r="49" spans="1:5" ht="12.75">
      <c r="A49" s="35" t="s">
        <v>53</v>
      </c>
      <c r="E49" s="36" t="s">
        <v>49</v>
      </c>
    </row>
    <row r="50" spans="1:5" ht="12.75">
      <c r="A50" s="39" t="s">
        <v>54</v>
      </c>
      <c r="E50" s="38" t="s">
        <v>285</v>
      </c>
    </row>
    <row r="51" spans="1:16" ht="12.75">
      <c r="A51" s="25" t="s">
        <v>47</v>
      </c>
      <c s="29" t="s">
        <v>132</v>
      </c>
      <c s="29" t="s">
        <v>286</v>
      </c>
      <c s="25" t="s">
        <v>49</v>
      </c>
      <c s="30" t="s">
        <v>287</v>
      </c>
      <c s="31" t="s">
        <v>257</v>
      </c>
      <c s="32">
        <v>620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2.75">
      <c r="A53" s="39" t="s">
        <v>54</v>
      </c>
      <c r="E53" s="38" t="s">
        <v>288</v>
      </c>
    </row>
    <row r="54" spans="1:16" ht="25.5">
      <c r="A54" s="25" t="s">
        <v>47</v>
      </c>
      <c s="29" t="s">
        <v>137</v>
      </c>
      <c s="29" t="s">
        <v>289</v>
      </c>
      <c s="25" t="s">
        <v>49</v>
      </c>
      <c s="30" t="s">
        <v>290</v>
      </c>
      <c s="31" t="s">
        <v>108</v>
      </c>
      <c s="32">
        <v>76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63.75">
      <c r="A56" s="39" t="s">
        <v>54</v>
      </c>
      <c r="E56" s="38" t="s">
        <v>291</v>
      </c>
    </row>
    <row r="57" spans="1:16" ht="12.75">
      <c r="A57" s="25" t="s">
        <v>47</v>
      </c>
      <c s="29" t="s">
        <v>142</v>
      </c>
      <c s="29" t="s">
        <v>292</v>
      </c>
      <c s="25" t="s">
        <v>49</v>
      </c>
      <c s="30" t="s">
        <v>293</v>
      </c>
      <c s="31" t="s">
        <v>108</v>
      </c>
      <c s="32">
        <v>76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51">
      <c r="A59" s="39" t="s">
        <v>54</v>
      </c>
      <c r="E59" s="38" t="s">
        <v>294</v>
      </c>
    </row>
    <row r="60" spans="1:16" ht="12.75">
      <c r="A60" s="25" t="s">
        <v>47</v>
      </c>
      <c s="29" t="s">
        <v>146</v>
      </c>
      <c s="29" t="s">
        <v>295</v>
      </c>
      <c s="25" t="s">
        <v>49</v>
      </c>
      <c s="30" t="s">
        <v>296</v>
      </c>
      <c s="31" t="s">
        <v>257</v>
      </c>
      <c s="32">
        <v>2356</v>
      </c>
      <c s="33">
        <v>0</v>
      </c>
      <c s="34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5" t="s">
        <v>53</v>
      </c>
      <c r="E61" s="36" t="s">
        <v>49</v>
      </c>
    </row>
    <row r="62" spans="1:5" ht="51">
      <c r="A62" s="37" t="s">
        <v>54</v>
      </c>
      <c r="E62" s="38" t="s">
        <v>297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298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298</v>
      </c>
      <c s="6"/>
      <c s="18" t="s">
        <v>299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101</v>
      </c>
      <c s="19"/>
      <c s="27" t="s">
        <v>300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301</v>
      </c>
      <c s="25" t="s">
        <v>49</v>
      </c>
      <c s="30" t="s">
        <v>302</v>
      </c>
      <c s="31" t="s">
        <v>58</v>
      </c>
      <c s="32">
        <v>1</v>
      </c>
      <c s="33">
        <v>0</v>
      </c>
      <c s="34">
        <f>ROUND(ROUND(H9,2)*ROUND(G9,3),2)</f>
      </c>
      <c s="31" t="s">
        <v>303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54</v>
      </c>
      <c r="E11" s="38" t="s">
        <v>304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/>
      <c s="9"/>
      <c s="8" t="s">
        <v>305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305</v>
      </c>
      <c s="6"/>
      <c s="18" t="s">
        <v>306</v>
      </c>
      <c s="16"/>
      <c s="1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101</v>
      </c>
      <c s="19"/>
      <c s="27" t="s">
        <v>300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301</v>
      </c>
      <c s="25" t="s">
        <v>49</v>
      </c>
      <c s="30" t="s">
        <v>307</v>
      </c>
      <c s="31" t="s">
        <v>58</v>
      </c>
      <c s="32">
        <v>1</v>
      </c>
      <c s="33">
        <v>0</v>
      </c>
      <c s="34">
        <f>ROUND(ROUND(H9,2)*ROUND(G9,3),2)</f>
      </c>
      <c s="31" t="s">
        <v>303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54</v>
      </c>
      <c r="E11" s="38" t="s">
        <v>308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54200567-C52D-459B-83A6-BEC39233C385}"/>
</file>

<file path=customXml/itemProps2.xml><?xml version="1.0" encoding="utf-8"?>
<ds:datastoreItem xmlns:ds="http://schemas.openxmlformats.org/officeDocument/2006/customXml" ds:itemID="{B171CC66-3769-49C8-875E-1C11FE987FA8}"/>
</file>

<file path=customXml/itemProps3.xml><?xml version="1.0" encoding="utf-8"?>
<ds:datastoreItem xmlns:ds="http://schemas.openxmlformats.org/officeDocument/2006/customXml" ds:itemID="{19702CBE-3BEC-4915-8B12-48D4B5AA8CCA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