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PRESUN_SUS_PCE\VŘD 24\Silnice\III_337 42 Hošťalovice\"/>
    </mc:Choice>
  </mc:AlternateContent>
  <bookViews>
    <workbookView xWindow="240" yWindow="120" windowWidth="14940" windowHeight="9225"/>
  </bookViews>
  <sheets>
    <sheet name="Souhrn" sheetId="1" r:id="rId1"/>
    <sheet name="0 - 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'0 - 01'!$A$1:$M$103</definedName>
    <definedName name="_xlnm.Print_Titles" localSheetId="1">'0 - 01'!$25:$27</definedName>
  </definedNames>
  <calcPr/>
</workbook>
</file>

<file path=xl/calcChain.xml><?xml version="1.0" encoding="utf-8"?>
<calcChain xmlns="http://schemas.openxmlformats.org/spreadsheetml/2006/main">
  <c i="2" l="1" r="R83"/>
  <c r="I83"/>
  <c r="J83"/>
  <c r="L83"/>
  <c r="R80"/>
  <c r="I80"/>
  <c r="R77"/>
  <c r="I77"/>
  <c r="R74"/>
  <c r="I74"/>
  <c r="R71"/>
  <c r="R86"/>
  <c r="I71"/>
  <c r="R65"/>
  <c r="I65"/>
  <c r="R62"/>
  <c r="I62"/>
  <c r="R59"/>
  <c r="I59"/>
  <c r="R56"/>
  <c r="I56"/>
  <c r="J56"/>
  <c r="L56"/>
  <c r="R53"/>
  <c r="I53"/>
  <c r="J53"/>
  <c r="L53"/>
  <c r="R50"/>
  <c r="I50"/>
  <c r="R47"/>
  <c r="I47"/>
  <c r="R44"/>
  <c r="R68"/>
  <c r="I44"/>
  <c r="R38"/>
  <c r="R41"/>
  <c r="I38"/>
  <c r="R32"/>
  <c r="I32"/>
  <c r="R29"/>
  <c r="R35"/>
  <c r="I29"/>
  <c r="A13"/>
  <c l="1" r="Q74"/>
  <c r="Q65"/>
  <c r="Q77"/>
  <c r="J47"/>
  <c r="L47"/>
  <c r="J50"/>
  <c r="L50"/>
  <c r="Q56"/>
  <c r="J59"/>
  <c r="L59"/>
  <c r="J62"/>
  <c r="L62"/>
  <c r="J65"/>
  <c r="L65"/>
  <c r="J71"/>
  <c r="Q71"/>
  <c r="J74"/>
  <c r="L74"/>
  <c r="J38"/>
  <c r="H42"/>
  <c r="K21"/>
  <c r="J44"/>
  <c r="L44"/>
  <c r="L69"/>
  <c r="L22"/>
  <c r="Q53"/>
  <c r="J77"/>
  <c r="L77"/>
  <c r="J80"/>
  <c r="L80"/>
  <c r="Q83"/>
  <c r="J29"/>
  <c r="Q29"/>
  <c r="J32"/>
  <c r="L32"/>
  <c l="1" r="H35"/>
  <c r="H87"/>
  <c r="K23"/>
  <c r="Q59"/>
  <c r="Q44"/>
  <c r="Q68"/>
  <c r="Q50"/>
  <c r="Q32"/>
  <c r="Q35"/>
  <c r="Q62"/>
  <c r="Q47"/>
  <c r="Q38"/>
  <c r="Q41"/>
  <c r="Q80"/>
  <c r="Q86"/>
  <c r="H68"/>
  <c r="L68"/>
  <c r="J68"/>
  <c r="J69"/>
  <c r="H69"/>
  <c r="K22"/>
  <c r="L71"/>
  <c r="L87"/>
  <c r="L23"/>
  <c r="H36"/>
  <c r="K20"/>
  <c r="H41"/>
  <c r="H86"/>
  <c r="L29"/>
  <c r="L36"/>
  <c r="L20"/>
  <c r="L38"/>
  <c r="L42"/>
  <c r="L21"/>
  <c l="1" r="S68"/>
  <c r="S22"/>
  <c r="J10"/>
  <c i="1" r="D20"/>
  <c r="F11"/>
  <c i="2" r="J11"/>
  <c i="1" r="F20"/>
  <c r="F13"/>
  <c i="2" r="L86"/>
  <c r="J86"/>
  <c r="J87"/>
  <c r="L35"/>
  <c r="J35"/>
  <c r="J36"/>
  <c r="L41"/>
  <c r="J41"/>
  <c r="J42"/>
  <c l="1" r="S35"/>
  <c r="S20"/>
  <c r="S86"/>
  <c r="S23"/>
  <c r="S41"/>
  <c r="S21"/>
  <c r="R11"/>
  <c l="1" r="Q11"/>
  <c r="S11"/>
  <c i="1" r="S20"/>
</calcChain>
</file>

<file path=xl/sharedStrings.xml><?xml version="1.0" encoding="utf-8"?>
<sst xmlns="http://schemas.openxmlformats.org/spreadsheetml/2006/main">
  <si>
    <t>SOUHRNNÝ LIST STAVBY</t>
  </si>
  <si>
    <t>STAVBA</t>
  </si>
  <si>
    <t>053-2024 - Oprava silnice III/33742 Hošťalovice, úsek od křižovatky s III/33744 směr Nový Dvůr</t>
  </si>
  <si>
    <t/>
  </si>
  <si>
    <t>ZÁKLADNÍ ÚDAJE</t>
  </si>
  <si>
    <t xml:space="preserve">Objednatel: </t>
  </si>
  <si>
    <t xml:space="preserve">Cena (bez DPH): </t>
  </si>
  <si>
    <t>Správa a údržba silnic Pardubického kraje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</si>
  <si>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</si>
  <si>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</si>
  <si>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</si>
  <si>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</si>
  <si>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</si>
  <si>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</si>
  <si>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</si>
  <si>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</si>
  <si>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</si>
  <si>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</si>
  <si>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</si>
  <si>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Oprava silnice III/33742 Hošťalovice, úsek od křiž. III/33744 směr N.Dvůr</t>
  </si>
  <si>
    <t>ROZPOČET</t>
  </si>
  <si>
    <t xml:space="preserve">Objekt: </t>
  </si>
  <si>
    <t xml:space="preserve">Celková cena (bez DPH): </t>
  </si>
  <si>
    <t>01 - Oprava silnice III/33742 Hošťalovice, úsek od křiž. III/33744 směr N.Dvůr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</si>
  <si>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</si>
  <si>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</si>
  <si>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</si>
  <si>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</si>
  <si>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</si>
  <si>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</si>
  <si>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Komunikace</t>
  </si>
  <si>
    <t>Ostatní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</si>
  <si>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</si>
  <si>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</si>
  <si>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</si>
  <si>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</si>
  <si>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</si>
  <si>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</si>
  <si>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</si>
  <si>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</si>
  <si>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</si>
  <si>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034303000</t>
  </si>
  <si>
    <t>DIO</t>
  </si>
  <si>
    <t>KPL</t>
  </si>
  <si>
    <t>doplňující popis</t>
  </si>
  <si>
    <t>výměra</t>
  </si>
  <si>
    <t>1 = 1,000000 =&gt; A</t>
  </si>
  <si>
    <t>040001000</t>
  </si>
  <si>
    <t>Vytyčení sítí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</si>
  <si>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</si>
  <si>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</si>
  <si>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</si>
  <si>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</si>
  <si>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</si>
  <si>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</si>
  <si>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</si>
  <si>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171251202</t>
  </si>
  <si>
    <t>Uložení suti na deponii</t>
  </si>
  <si>
    <t>T</t>
  </si>
  <si>
    <t>92 = 92,000000 =&gt; A</t>
  </si>
  <si>
    <t>5 - Komunikace</t>
  </si>
  <si>
    <t>542400111</t>
  </si>
  <si>
    <t>Ošetření pracovních spár</t>
  </si>
  <si>
    <t>M</t>
  </si>
  <si>
    <t>46 = 46,000000 =&gt; A</t>
  </si>
  <si>
    <t>564492112</t>
  </si>
  <si>
    <t>Rozfrézování vozovky a reprofilace vozovky</t>
  </si>
  <si>
    <t>M2</t>
  </si>
  <si>
    <t>4400 = 4400,000000 =&gt; A</t>
  </si>
  <si>
    <t>567521121</t>
  </si>
  <si>
    <t>Recyklace podkladu za studena tl 180 mm</t>
  </si>
  <si>
    <t>573211109</t>
  </si>
  <si>
    <t>Spojovací postřik z asfaltové emulze v množství do 0,5 kg/m2</t>
  </si>
  <si>
    <t>577134111</t>
  </si>
  <si>
    <t>Asfaltový beton vrstva obrusná ACO 11+ tl 40 mm</t>
  </si>
  <si>
    <t>565145111</t>
  </si>
  <si>
    <t>Asfaltový beton vrstva podkladní ACP 16 + tl 60 mm</t>
  </si>
  <si>
    <t>572141119</t>
  </si>
  <si>
    <t>Vyrovnání krytu asfaltovým betonem</t>
  </si>
  <si>
    <t>155 = 155,000000 =&gt; A</t>
  </si>
  <si>
    <t>569903312</t>
  </si>
  <si>
    <t>Pokládka krajnic</t>
  </si>
  <si>
    <t>800 = 800,000000 =&gt; A</t>
  </si>
  <si>
    <t>9 - Ostatní konstrukce a práce</t>
  </si>
  <si>
    <t>919112212</t>
  </si>
  <si>
    <t>Řezání asfaltové vrstvy tl 100 mm</t>
  </si>
  <si>
    <t>997002523</t>
  </si>
  <si>
    <t>Naložení a odvoz přebytečného materiálu reprofilace</t>
  </si>
  <si>
    <t>95 = 95,000000 =&gt; A</t>
  </si>
  <si>
    <t>938909611</t>
  </si>
  <si>
    <t>Odstranění nánosu na krajnici</t>
  </si>
  <si>
    <t>997002511</t>
  </si>
  <si>
    <t>Vodorovná doprava suti</t>
  </si>
  <si>
    <t>997002519</t>
  </si>
  <si>
    <t>Příplatek za dopravu suti za další 1 km</t>
  </si>
  <si>
    <t>920 = 920,000000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</si>
</sst>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4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SUM(D20)</f>
        <v>5557124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10</v>
      </c>
      <c r="E13" s="16"/>
      <c r="F13" s="19">
        <f>SUM(F20)</f>
        <v>6724120.04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>
        <v>1</v>
      </c>
      <c r="C20" s="24" t="s">
        <v>19</v>
      </c>
      <c r="D20" s="25">
        <f>'0 - 01'!J10</f>
        <v>5557124</v>
      </c>
      <c r="E20" s="26"/>
      <c r="F20" s="25">
        <f>('0 - 01'!J11)</f>
        <v>6724120.04</v>
      </c>
      <c r="G20" s="12"/>
      <c r="H20" s="2"/>
      <c r="I20" s="2"/>
      <c r="S20" s="27">
        <f>ROUND('0 - 01'!S11,4)</f>
        <v>5937987157592.96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1'!A11" display="01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21</v>
      </c>
      <c r="B10" s="1"/>
      <c r="C10" s="16"/>
      <c r="D10" s="1"/>
      <c r="E10" s="1"/>
      <c r="F10" s="1"/>
      <c r="G10" s="17"/>
      <c r="H10" s="1"/>
      <c r="I10" s="31" t="s">
        <v>22</v>
      </c>
      <c r="J10" s="32">
        <f>H36+H42+H69+H87</f>
        <v>5557124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23</v>
      </c>
      <c r="B11" s="1"/>
      <c r="C11" s="1"/>
      <c r="D11" s="1"/>
      <c r="E11" s="1"/>
      <c r="F11" s="1"/>
      <c r="G11" s="31"/>
      <c r="H11" s="1"/>
      <c r="I11" s="31" t="s">
        <v>24</v>
      </c>
      <c r="J11" s="32">
        <f>L36+L42+L69+L87</f>
        <v>6724120.04</v>
      </c>
      <c r="K11" s="1"/>
      <c r="L11" s="1"/>
      <c r="M11" s="12"/>
      <c r="N11" s="2"/>
      <c r="O11" s="2"/>
      <c r="P11" s="2"/>
      <c r="Q11" s="33">
        <f>IF(SUM(K20:K23)&gt;0,ROUND(SUM(S20:S23)/SUM(K20:K23)-1,8),0)</f>
        <v>1068535.0192777701</v>
      </c>
      <c r="R11" s="27">
        <f>AVERAGE(J35,J41,J68,J86)</f>
        <v>291749.00999999995</v>
      </c>
      <c r="S11" s="27">
        <f>J10*(1+Q11)</f>
        <v>5937987157592.959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26</v>
      </c>
      <c r="C19" s="34"/>
      <c r="D19" s="34"/>
      <c r="E19" s="34" t="s">
        <v>27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28</v>
      </c>
      <c r="F20" s="1"/>
      <c r="G20" s="1"/>
      <c r="H20" s="1"/>
      <c r="I20" s="1"/>
      <c r="J20" s="1"/>
      <c r="K20" s="38">
        <f>H36</f>
        <v>88500</v>
      </c>
      <c r="L20" s="38">
        <f>L36</f>
        <v>107085</v>
      </c>
      <c r="M20" s="12"/>
      <c r="N20" s="2"/>
      <c r="O20" s="2"/>
      <c r="P20" s="2"/>
      <c r="Q20" s="2"/>
      <c r="S20" s="27">
        <f>S35</f>
        <v>1644861000</v>
      </c>
    </row>
    <row r="21">
      <c r="A21" s="9"/>
      <c r="B21" s="36">
        <v>1</v>
      </c>
      <c r="C21" s="1"/>
      <c r="D21" s="1"/>
      <c r="E21" s="37" t="s">
        <v>29</v>
      </c>
      <c r="F21" s="1"/>
      <c r="G21" s="1"/>
      <c r="H21" s="1"/>
      <c r="I21" s="1"/>
      <c r="J21" s="1"/>
      <c r="K21" s="38">
        <f>H42</f>
        <v>7820</v>
      </c>
      <c r="L21" s="38">
        <f>L42</f>
        <v>9462.2000000000007</v>
      </c>
      <c r="M21" s="12"/>
      <c r="N21" s="2"/>
      <c r="O21" s="2"/>
      <c r="P21" s="2"/>
      <c r="Q21" s="2"/>
      <c r="S21" s="27">
        <f>S41</f>
        <v>12849824.000000006</v>
      </c>
    </row>
    <row r="22">
      <c r="A22" s="9"/>
      <c r="B22" s="36">
        <v>5</v>
      </c>
      <c r="C22" s="1"/>
      <c r="D22" s="1"/>
      <c r="E22" s="37" t="s">
        <v>30</v>
      </c>
      <c r="F22" s="1"/>
      <c r="G22" s="1"/>
      <c r="H22" s="1"/>
      <c r="I22" s="1"/>
      <c r="J22" s="1"/>
      <c r="K22" s="38">
        <f>H69</f>
        <v>5314780</v>
      </c>
      <c r="L22" s="38">
        <f>L69</f>
        <v>6430883.7999999998</v>
      </c>
      <c r="M22" s="12"/>
      <c r="N22" s="2"/>
      <c r="O22" s="2"/>
      <c r="P22" s="2"/>
      <c r="Q22" s="2"/>
      <c r="S22" s="27">
        <f>S68</f>
        <v>5931851468943.999</v>
      </c>
    </row>
    <row r="23">
      <c r="A23" s="9"/>
      <c r="B23" s="36">
        <v>9</v>
      </c>
      <c r="C23" s="1"/>
      <c r="D23" s="1"/>
      <c r="E23" s="37" t="s">
        <v>31</v>
      </c>
      <c r="F23" s="1"/>
      <c r="G23" s="1"/>
      <c r="H23" s="1"/>
      <c r="I23" s="1"/>
      <c r="J23" s="1"/>
      <c r="K23" s="38">
        <f>H87</f>
        <v>146024</v>
      </c>
      <c r="L23" s="38">
        <f>L87</f>
        <v>176689.03999999998</v>
      </c>
      <c r="M23" s="12"/>
      <c r="N23" s="2"/>
      <c r="O23" s="2"/>
      <c r="P23" s="2"/>
      <c r="Q23" s="2"/>
      <c r="S23" s="27">
        <f>S86</f>
        <v>4477977824.9599972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28" t="s">
        <v>32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9"/>
      <c r="N26" s="2"/>
      <c r="O26" s="2"/>
      <c r="P26" s="2"/>
      <c r="Q26" s="2"/>
    </row>
    <row r="27" ht="18" customHeight="1">
      <c r="A27" s="9"/>
      <c r="B27" s="34" t="s">
        <v>33</v>
      </c>
      <c r="C27" s="34" t="s">
        <v>26</v>
      </c>
      <c r="D27" s="34" t="s">
        <v>34</v>
      </c>
      <c r="E27" s="34" t="s">
        <v>27</v>
      </c>
      <c r="F27" s="34" t="s">
        <v>35</v>
      </c>
      <c r="G27" s="35" t="s">
        <v>36</v>
      </c>
      <c r="H27" s="22" t="s">
        <v>37</v>
      </c>
      <c r="I27" s="22" t="s">
        <v>38</v>
      </c>
      <c r="J27" s="22" t="s">
        <v>17</v>
      </c>
      <c r="K27" s="35" t="s">
        <v>39</v>
      </c>
      <c r="L27" s="22" t="s">
        <v>18</v>
      </c>
      <c r="M27" s="40"/>
      <c r="N27" s="2"/>
      <c r="O27" s="2"/>
      <c r="P27" s="2"/>
      <c r="Q27" s="2"/>
    </row>
    <row r="28" ht="40" customHeight="1">
      <c r="A28" s="9"/>
      <c r="B28" s="41" t="s">
        <v>40</v>
      </c>
      <c r="C28" s="1"/>
      <c r="D28" s="1"/>
      <c r="E28" s="1"/>
      <c r="F28" s="1"/>
      <c r="G28" s="1"/>
      <c r="H28" s="42"/>
      <c r="I28" s="1"/>
      <c r="J28" s="42"/>
      <c r="K28" s="1"/>
      <c r="L28" s="1"/>
      <c r="M28" s="12"/>
      <c r="N28" s="2"/>
      <c r="O28" s="2"/>
      <c r="P28" s="2"/>
      <c r="Q28" s="2"/>
    </row>
    <row r="29">
      <c r="A29" s="9"/>
      <c r="B29" s="43">
        <v>12</v>
      </c>
      <c r="C29" s="44" t="s">
        <v>41</v>
      </c>
      <c r="D29" s="44"/>
      <c r="E29" s="44" t="s">
        <v>42</v>
      </c>
      <c r="F29" s="44" t="s">
        <v>3</v>
      </c>
      <c r="G29" s="45" t="s">
        <v>43</v>
      </c>
      <c r="H29" s="46">
        <v>1</v>
      </c>
      <c r="I29" s="25">
        <f>ROUND(85000,2)</f>
        <v>85000</v>
      </c>
      <c r="J29" s="47">
        <f>ROUND(I29*H29,2)</f>
        <v>85000</v>
      </c>
      <c r="K29" s="48">
        <v>0.20999999999999999</v>
      </c>
      <c r="L29" s="49">
        <f>IF(ISNUMBER(K29),ROUND(J29*(K29+1),2),0)</f>
        <v>102850</v>
      </c>
      <c r="M29" s="12"/>
      <c r="N29" s="2"/>
      <c r="O29" s="2"/>
      <c r="P29" s="2"/>
      <c r="Q29" s="33">
        <f>IF(ISNUMBER(K29),IF(H29&gt;0,IF(I29&gt;0,J29,0),0),0)</f>
        <v>85000</v>
      </c>
      <c r="R29" s="27">
        <f>IF(ISNUMBER(K29)=FALSE,J29,0)</f>
        <v>0</v>
      </c>
    </row>
    <row r="30">
      <c r="A30" s="9"/>
      <c r="B30" s="50" t="s">
        <v>44</v>
      </c>
      <c r="C30" s="1"/>
      <c r="D30" s="1"/>
      <c r="E30" s="51" t="s">
        <v>3</v>
      </c>
      <c r="F30" s="1"/>
      <c r="G30" s="1"/>
      <c r="H30" s="42"/>
      <c r="I30" s="1"/>
      <c r="J30" s="42"/>
      <c r="K30" s="1"/>
      <c r="L30" s="1"/>
      <c r="M30" s="12"/>
      <c r="N30" s="2"/>
      <c r="O30" s="2"/>
      <c r="P30" s="2"/>
      <c r="Q30" s="2"/>
    </row>
    <row r="31" thickBot="1">
      <c r="A31" s="9"/>
      <c r="B31" s="52" t="s">
        <v>45</v>
      </c>
      <c r="C31" s="53"/>
      <c r="D31" s="53"/>
      <c r="E31" s="54" t="s">
        <v>46</v>
      </c>
      <c r="F31" s="53"/>
      <c r="G31" s="53"/>
      <c r="H31" s="55"/>
      <c r="I31" s="53"/>
      <c r="J31" s="55"/>
      <c r="K31" s="53"/>
      <c r="L31" s="53"/>
      <c r="M31" s="12"/>
      <c r="N31" s="2"/>
      <c r="O31" s="2"/>
      <c r="P31" s="2"/>
      <c r="Q31" s="2"/>
    </row>
    <row r="32" thickTop="1">
      <c r="A32" s="9"/>
      <c r="B32" s="43">
        <v>13</v>
      </c>
      <c r="C32" s="44" t="s">
        <v>47</v>
      </c>
      <c r="D32" s="44"/>
      <c r="E32" s="44" t="s">
        <v>48</v>
      </c>
      <c r="F32" s="44" t="s">
        <v>3</v>
      </c>
      <c r="G32" s="45" t="s">
        <v>43</v>
      </c>
      <c r="H32" s="56">
        <v>1</v>
      </c>
      <c r="I32" s="57">
        <f>ROUND(3500,2)</f>
        <v>3500</v>
      </c>
      <c r="J32" s="58">
        <f>ROUND(I32*H32,2)</f>
        <v>3500</v>
      </c>
      <c r="K32" s="59">
        <v>0.20999999999999999</v>
      </c>
      <c r="L32" s="60">
        <f>IF(ISNUMBER(K32),ROUND(J32*(K32+1),2),0)</f>
        <v>4235</v>
      </c>
      <c r="M32" s="12"/>
      <c r="N32" s="2"/>
      <c r="O32" s="2"/>
      <c r="P32" s="2"/>
      <c r="Q32" s="33">
        <f>IF(ISNUMBER(K32),IF(H32&gt;0,IF(I32&gt;0,J32,0),0),0)</f>
        <v>3500</v>
      </c>
      <c r="R32" s="27">
        <f>IF(ISNUMBER(K32)=FALSE,J32,0)</f>
        <v>0</v>
      </c>
    </row>
    <row r="33">
      <c r="A33" s="9"/>
      <c r="B33" s="50" t="s">
        <v>44</v>
      </c>
      <c r="C33" s="1"/>
      <c r="D33" s="1"/>
      <c r="E33" s="51" t="s">
        <v>3</v>
      </c>
      <c r="F33" s="1"/>
      <c r="G33" s="1"/>
      <c r="H33" s="42"/>
      <c r="I33" s="1"/>
      <c r="J33" s="42"/>
      <c r="K33" s="1"/>
      <c r="L33" s="1"/>
      <c r="M33" s="12"/>
      <c r="N33" s="2"/>
      <c r="O33" s="2"/>
      <c r="P33" s="2"/>
      <c r="Q33" s="2"/>
    </row>
    <row r="34" thickBot="1">
      <c r="A34" s="9"/>
      <c r="B34" s="52" t="s">
        <v>45</v>
      </c>
      <c r="C34" s="53"/>
      <c r="D34" s="53"/>
      <c r="E34" s="54" t="s">
        <v>46</v>
      </c>
      <c r="F34" s="53"/>
      <c r="G34" s="53"/>
      <c r="H34" s="55"/>
      <c r="I34" s="53"/>
      <c r="J34" s="55"/>
      <c r="K34" s="53"/>
      <c r="L34" s="53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1">
        <v>0</v>
      </c>
      <c r="D35" s="1"/>
      <c r="E35" s="62" t="s">
        <v>28</v>
      </c>
      <c r="F35" s="1"/>
      <c r="G35" s="63" t="s">
        <v>49</v>
      </c>
      <c r="H35" s="64">
        <f>J29+J32</f>
        <v>88500</v>
      </c>
      <c r="I35" s="63" t="s">
        <v>50</v>
      </c>
      <c r="J35" s="65">
        <f>(L35-H35)</f>
        <v>18585</v>
      </c>
      <c r="K35" s="63" t="s">
        <v>51</v>
      </c>
      <c r="L35" s="66">
        <f>L29+L32</f>
        <v>107085</v>
      </c>
      <c r="M35" s="12"/>
      <c r="N35" s="2"/>
      <c r="O35" s="2"/>
      <c r="P35" s="2"/>
      <c r="Q35" s="33">
        <f>0+Q29+Q32</f>
        <v>88500</v>
      </c>
      <c r="R35" s="27">
        <f>0+R29+R32</f>
        <v>0</v>
      </c>
      <c r="S35" s="67">
        <f>Q35*(1+J35)+R35</f>
        <v>1644861000</v>
      </c>
    </row>
    <row r="36" thickTop="1" thickBot="1" ht="25" customHeight="1">
      <c r="A36" s="9"/>
      <c r="B36" s="68"/>
      <c r="C36" s="68"/>
      <c r="D36" s="68"/>
      <c r="E36" s="69"/>
      <c r="F36" s="68"/>
      <c r="G36" s="70" t="s">
        <v>52</v>
      </c>
      <c r="H36" s="71">
        <f>J29+J32</f>
        <v>88500</v>
      </c>
      <c r="I36" s="70" t="s">
        <v>53</v>
      </c>
      <c r="J36" s="72">
        <f>0+J35</f>
        <v>18585</v>
      </c>
      <c r="K36" s="70" t="s">
        <v>54</v>
      </c>
      <c r="L36" s="73">
        <f>L29+L32</f>
        <v>107085</v>
      </c>
      <c r="M36" s="12"/>
      <c r="N36" s="2"/>
      <c r="O36" s="2"/>
      <c r="P36" s="2"/>
      <c r="Q36" s="2"/>
    </row>
    <row r="37" ht="40" customHeight="1">
      <c r="A37" s="9"/>
      <c r="B37" s="74" t="s">
        <v>55</v>
      </c>
      <c r="C37" s="1"/>
      <c r="D37" s="1"/>
      <c r="E37" s="1"/>
      <c r="F37" s="1"/>
      <c r="G37" s="1"/>
      <c r="H37" s="42"/>
      <c r="I37" s="1"/>
      <c r="J37" s="42"/>
      <c r="K37" s="1"/>
      <c r="L37" s="1"/>
      <c r="M37" s="12"/>
      <c r="N37" s="2"/>
      <c r="O37" s="2"/>
      <c r="P37" s="2"/>
      <c r="Q37" s="2"/>
    </row>
    <row r="38">
      <c r="A38" s="9"/>
      <c r="B38" s="43">
        <v>17</v>
      </c>
      <c r="C38" s="44" t="s">
        <v>56</v>
      </c>
      <c r="D38" s="44"/>
      <c r="E38" s="44" t="s">
        <v>57</v>
      </c>
      <c r="F38" s="44" t="s">
        <v>3</v>
      </c>
      <c r="G38" s="45" t="s">
        <v>58</v>
      </c>
      <c r="H38" s="46">
        <v>92</v>
      </c>
      <c r="I38" s="25">
        <f>ROUND(85,2)</f>
        <v>85</v>
      </c>
      <c r="J38" s="47">
        <f>ROUND(I38*H38,2)</f>
        <v>7820</v>
      </c>
      <c r="K38" s="48">
        <v>0.20999999999999999</v>
      </c>
      <c r="L38" s="49">
        <f>IF(ISNUMBER(K38),ROUND(J38*(K38+1),2),0)</f>
        <v>9462.2000000000007</v>
      </c>
      <c r="M38" s="12"/>
      <c r="N38" s="2"/>
      <c r="O38" s="2"/>
      <c r="P38" s="2"/>
      <c r="Q38" s="33">
        <f>IF(ISNUMBER(K38),IF(H38&gt;0,IF(I38&gt;0,J38,0),0),0)</f>
        <v>7820</v>
      </c>
      <c r="R38" s="27">
        <f>IF(ISNUMBER(K38)=FALSE,J38,0)</f>
        <v>0</v>
      </c>
    </row>
    <row r="39">
      <c r="A39" s="9"/>
      <c r="B39" s="50" t="s">
        <v>44</v>
      </c>
      <c r="C39" s="1"/>
      <c r="D39" s="1"/>
      <c r="E39" s="51" t="s">
        <v>3</v>
      </c>
      <c r="F39" s="1"/>
      <c r="G39" s="1"/>
      <c r="H39" s="42"/>
      <c r="I39" s="1"/>
      <c r="J39" s="42"/>
      <c r="K39" s="1"/>
      <c r="L39" s="1"/>
      <c r="M39" s="12"/>
      <c r="N39" s="2"/>
      <c r="O39" s="2"/>
      <c r="P39" s="2"/>
      <c r="Q39" s="2"/>
    </row>
    <row r="40" thickBot="1">
      <c r="A40" s="9"/>
      <c r="B40" s="52" t="s">
        <v>45</v>
      </c>
      <c r="C40" s="53"/>
      <c r="D40" s="53"/>
      <c r="E40" s="54" t="s">
        <v>59</v>
      </c>
      <c r="F40" s="53"/>
      <c r="G40" s="53"/>
      <c r="H40" s="55"/>
      <c r="I40" s="53"/>
      <c r="J40" s="55"/>
      <c r="K40" s="53"/>
      <c r="L40" s="53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1">
        <v>1</v>
      </c>
      <c r="D41" s="1"/>
      <c r="E41" s="62" t="s">
        <v>29</v>
      </c>
      <c r="F41" s="1"/>
      <c r="G41" s="63" t="s">
        <v>49</v>
      </c>
      <c r="H41" s="64">
        <f>0+J38</f>
        <v>7820</v>
      </c>
      <c r="I41" s="63" t="s">
        <v>50</v>
      </c>
      <c r="J41" s="65">
        <f>(L41-H41)</f>
        <v>1642.2000000000007</v>
      </c>
      <c r="K41" s="63" t="s">
        <v>51</v>
      </c>
      <c r="L41" s="66">
        <f>0+L38</f>
        <v>9462.2000000000007</v>
      </c>
      <c r="M41" s="12"/>
      <c r="N41" s="2"/>
      <c r="O41" s="2"/>
      <c r="P41" s="2"/>
      <c r="Q41" s="33">
        <f>0+Q38</f>
        <v>7820</v>
      </c>
      <c r="R41" s="27">
        <f>0+R38</f>
        <v>0</v>
      </c>
      <c r="S41" s="67">
        <f>Q41*(1+J41)+R41</f>
        <v>12849824.000000006</v>
      </c>
    </row>
    <row r="42" thickTop="1" thickBot="1" ht="25" customHeight="1">
      <c r="A42" s="9"/>
      <c r="B42" s="68"/>
      <c r="C42" s="68"/>
      <c r="D42" s="68"/>
      <c r="E42" s="69"/>
      <c r="F42" s="68"/>
      <c r="G42" s="70" t="s">
        <v>52</v>
      </c>
      <c r="H42" s="71">
        <f>0+J38</f>
        <v>7820</v>
      </c>
      <c r="I42" s="70" t="s">
        <v>53</v>
      </c>
      <c r="J42" s="72">
        <f>0+J41</f>
        <v>1642.2000000000007</v>
      </c>
      <c r="K42" s="70" t="s">
        <v>54</v>
      </c>
      <c r="L42" s="73">
        <f>0+L38</f>
        <v>9462.2000000000007</v>
      </c>
      <c r="M42" s="12"/>
      <c r="N42" s="2"/>
      <c r="O42" s="2"/>
      <c r="P42" s="2"/>
      <c r="Q42" s="2"/>
    </row>
    <row r="43" ht="40" customHeight="1">
      <c r="A43" s="9"/>
      <c r="B43" s="74" t="s">
        <v>60</v>
      </c>
      <c r="C43" s="1"/>
      <c r="D43" s="1"/>
      <c r="E43" s="1"/>
      <c r="F43" s="1"/>
      <c r="G43" s="1"/>
      <c r="H43" s="42"/>
      <c r="I43" s="1"/>
      <c r="J43" s="42"/>
      <c r="K43" s="1"/>
      <c r="L43" s="1"/>
      <c r="M43" s="12"/>
      <c r="N43" s="2"/>
      <c r="O43" s="2"/>
      <c r="P43" s="2"/>
      <c r="Q43" s="2"/>
    </row>
    <row r="44">
      <c r="A44" s="9"/>
      <c r="B44" s="43">
        <v>2</v>
      </c>
      <c r="C44" s="44" t="s">
        <v>61</v>
      </c>
      <c r="D44" s="44"/>
      <c r="E44" s="44" t="s">
        <v>62</v>
      </c>
      <c r="F44" s="44" t="s">
        <v>3</v>
      </c>
      <c r="G44" s="45" t="s">
        <v>63</v>
      </c>
      <c r="H44" s="46">
        <v>46</v>
      </c>
      <c r="I44" s="25">
        <f>ROUND(105,2)</f>
        <v>105</v>
      </c>
      <c r="J44" s="47">
        <f>ROUND(I44*H44,2)</f>
        <v>4830</v>
      </c>
      <c r="K44" s="48">
        <v>0.20999999999999999</v>
      </c>
      <c r="L44" s="49">
        <f>IF(ISNUMBER(K44),ROUND(J44*(K44+1),2),0)</f>
        <v>5844.3000000000002</v>
      </c>
      <c r="M44" s="12"/>
      <c r="N44" s="2"/>
      <c r="O44" s="2"/>
      <c r="P44" s="2"/>
      <c r="Q44" s="33">
        <f>IF(ISNUMBER(K44),IF(H44&gt;0,IF(I44&gt;0,J44,0),0),0)</f>
        <v>4830</v>
      </c>
      <c r="R44" s="27">
        <f>IF(ISNUMBER(K44)=FALSE,J44,0)</f>
        <v>0</v>
      </c>
    </row>
    <row r="45">
      <c r="A45" s="9"/>
      <c r="B45" s="50" t="s">
        <v>44</v>
      </c>
      <c r="C45" s="1"/>
      <c r="D45" s="1"/>
      <c r="E45" s="51" t="s">
        <v>3</v>
      </c>
      <c r="F45" s="1"/>
      <c r="G45" s="1"/>
      <c r="H45" s="42"/>
      <c r="I45" s="1"/>
      <c r="J45" s="42"/>
      <c r="K45" s="1"/>
      <c r="L45" s="1"/>
      <c r="M45" s="12"/>
      <c r="N45" s="2"/>
      <c r="O45" s="2"/>
      <c r="P45" s="2"/>
      <c r="Q45" s="2"/>
    </row>
    <row r="46" thickBot="1">
      <c r="A46" s="9"/>
      <c r="B46" s="52" t="s">
        <v>45</v>
      </c>
      <c r="C46" s="53"/>
      <c r="D46" s="53"/>
      <c r="E46" s="54" t="s">
        <v>64</v>
      </c>
      <c r="F46" s="53"/>
      <c r="G46" s="53"/>
      <c r="H46" s="55"/>
      <c r="I46" s="53"/>
      <c r="J46" s="55"/>
      <c r="K46" s="53"/>
      <c r="L46" s="53"/>
      <c r="M46" s="12"/>
      <c r="N46" s="2"/>
      <c r="O46" s="2"/>
      <c r="P46" s="2"/>
      <c r="Q46" s="2"/>
    </row>
    <row r="47" thickTop="1">
      <c r="A47" s="9"/>
      <c r="B47" s="43">
        <v>3</v>
      </c>
      <c r="C47" s="44" t="s">
        <v>65</v>
      </c>
      <c r="D47" s="44"/>
      <c r="E47" s="44" t="s">
        <v>66</v>
      </c>
      <c r="F47" s="44" t="s">
        <v>3</v>
      </c>
      <c r="G47" s="45" t="s">
        <v>67</v>
      </c>
      <c r="H47" s="56">
        <v>4400</v>
      </c>
      <c r="I47" s="57">
        <f>ROUND(168,2)</f>
        <v>168</v>
      </c>
      <c r="J47" s="58">
        <f>ROUND(I47*H47,2)</f>
        <v>739200</v>
      </c>
      <c r="K47" s="59">
        <v>0.20999999999999999</v>
      </c>
      <c r="L47" s="60">
        <f>IF(ISNUMBER(K47),ROUND(J47*(K47+1),2),0)</f>
        <v>894432</v>
      </c>
      <c r="M47" s="12"/>
      <c r="N47" s="2"/>
      <c r="O47" s="2"/>
      <c r="P47" s="2"/>
      <c r="Q47" s="33">
        <f>IF(ISNUMBER(K47),IF(H47&gt;0,IF(I47&gt;0,J47,0),0),0)</f>
        <v>739200</v>
      </c>
      <c r="R47" s="27">
        <f>IF(ISNUMBER(K47)=FALSE,J47,0)</f>
        <v>0</v>
      </c>
    </row>
    <row r="48">
      <c r="A48" s="9"/>
      <c r="B48" s="50" t="s">
        <v>44</v>
      </c>
      <c r="C48" s="1"/>
      <c r="D48" s="1"/>
      <c r="E48" s="51" t="s">
        <v>3</v>
      </c>
      <c r="F48" s="1"/>
      <c r="G48" s="1"/>
      <c r="H48" s="42"/>
      <c r="I48" s="1"/>
      <c r="J48" s="42"/>
      <c r="K48" s="1"/>
      <c r="L48" s="1"/>
      <c r="M48" s="12"/>
      <c r="N48" s="2"/>
      <c r="O48" s="2"/>
      <c r="P48" s="2"/>
      <c r="Q48" s="2"/>
    </row>
    <row r="49" thickBot="1">
      <c r="A49" s="9"/>
      <c r="B49" s="52" t="s">
        <v>45</v>
      </c>
      <c r="C49" s="53"/>
      <c r="D49" s="53"/>
      <c r="E49" s="54" t="s">
        <v>68</v>
      </c>
      <c r="F49" s="53"/>
      <c r="G49" s="53"/>
      <c r="H49" s="55"/>
      <c r="I49" s="53"/>
      <c r="J49" s="55"/>
      <c r="K49" s="53"/>
      <c r="L49" s="53"/>
      <c r="M49" s="12"/>
      <c r="N49" s="2"/>
      <c r="O49" s="2"/>
      <c r="P49" s="2"/>
      <c r="Q49" s="2"/>
    </row>
    <row r="50" thickTop="1">
      <c r="A50" s="9"/>
      <c r="B50" s="43">
        <v>5</v>
      </c>
      <c r="C50" s="44" t="s">
        <v>69</v>
      </c>
      <c r="D50" s="44"/>
      <c r="E50" s="44" t="s">
        <v>70</v>
      </c>
      <c r="F50" s="44" t="s">
        <v>3</v>
      </c>
      <c r="G50" s="45" t="s">
        <v>67</v>
      </c>
      <c r="H50" s="56">
        <v>4400</v>
      </c>
      <c r="I50" s="57">
        <f>ROUND(145,2)</f>
        <v>145</v>
      </c>
      <c r="J50" s="58">
        <f>ROUND(I50*H50,2)</f>
        <v>638000</v>
      </c>
      <c r="K50" s="59">
        <v>0.20999999999999999</v>
      </c>
      <c r="L50" s="60">
        <f>IF(ISNUMBER(K50),ROUND(J50*(K50+1),2),0)</f>
        <v>771980</v>
      </c>
      <c r="M50" s="12"/>
      <c r="N50" s="2"/>
      <c r="O50" s="2"/>
      <c r="P50" s="2"/>
      <c r="Q50" s="33">
        <f>IF(ISNUMBER(K50),IF(H50&gt;0,IF(I50&gt;0,J50,0),0),0)</f>
        <v>638000</v>
      </c>
      <c r="R50" s="27">
        <f>IF(ISNUMBER(K50)=FALSE,J50,0)</f>
        <v>0</v>
      </c>
    </row>
    <row r="51">
      <c r="A51" s="9"/>
      <c r="B51" s="50" t="s">
        <v>44</v>
      </c>
      <c r="C51" s="1"/>
      <c r="D51" s="1"/>
      <c r="E51" s="51" t="s">
        <v>3</v>
      </c>
      <c r="F51" s="1"/>
      <c r="G51" s="1"/>
      <c r="H51" s="42"/>
      <c r="I51" s="1"/>
      <c r="J51" s="42"/>
      <c r="K51" s="1"/>
      <c r="L51" s="1"/>
      <c r="M51" s="12"/>
      <c r="N51" s="2"/>
      <c r="O51" s="2"/>
      <c r="P51" s="2"/>
      <c r="Q51" s="2"/>
    </row>
    <row r="52" thickBot="1">
      <c r="A52" s="9"/>
      <c r="B52" s="52" t="s">
        <v>45</v>
      </c>
      <c r="C52" s="53"/>
      <c r="D52" s="53"/>
      <c r="E52" s="54" t="s">
        <v>68</v>
      </c>
      <c r="F52" s="53"/>
      <c r="G52" s="53"/>
      <c r="H52" s="55"/>
      <c r="I52" s="53"/>
      <c r="J52" s="55"/>
      <c r="K52" s="53"/>
      <c r="L52" s="53"/>
      <c r="M52" s="12"/>
      <c r="N52" s="2"/>
      <c r="O52" s="2"/>
      <c r="P52" s="2"/>
      <c r="Q52" s="2"/>
    </row>
    <row r="53" thickTop="1">
      <c r="A53" s="9"/>
      <c r="B53" s="43">
        <v>7</v>
      </c>
      <c r="C53" s="44" t="s">
        <v>71</v>
      </c>
      <c r="D53" s="44"/>
      <c r="E53" s="44" t="s">
        <v>72</v>
      </c>
      <c r="F53" s="44" t="s">
        <v>3</v>
      </c>
      <c r="G53" s="45" t="s">
        <v>67</v>
      </c>
      <c r="H53" s="56">
        <v>4400</v>
      </c>
      <c r="I53" s="57">
        <f>ROUND(25,2)</f>
        <v>25</v>
      </c>
      <c r="J53" s="58">
        <f>ROUND(I53*H53,2)</f>
        <v>110000</v>
      </c>
      <c r="K53" s="59">
        <v>0.20999999999999999</v>
      </c>
      <c r="L53" s="60">
        <f>IF(ISNUMBER(K53),ROUND(J53*(K53+1),2),0)</f>
        <v>133100</v>
      </c>
      <c r="M53" s="12"/>
      <c r="N53" s="2"/>
      <c r="O53" s="2"/>
      <c r="P53" s="2"/>
      <c r="Q53" s="33">
        <f>IF(ISNUMBER(K53),IF(H53&gt;0,IF(I53&gt;0,J53,0),0),0)</f>
        <v>110000</v>
      </c>
      <c r="R53" s="27">
        <f>IF(ISNUMBER(K53)=FALSE,J53,0)</f>
        <v>0</v>
      </c>
    </row>
    <row r="54">
      <c r="A54" s="9"/>
      <c r="B54" s="50" t="s">
        <v>44</v>
      </c>
      <c r="C54" s="1"/>
      <c r="D54" s="1"/>
      <c r="E54" s="51" t="s">
        <v>3</v>
      </c>
      <c r="F54" s="1"/>
      <c r="G54" s="1"/>
      <c r="H54" s="42"/>
      <c r="I54" s="1"/>
      <c r="J54" s="42"/>
      <c r="K54" s="1"/>
      <c r="L54" s="1"/>
      <c r="M54" s="12"/>
      <c r="N54" s="2"/>
      <c r="O54" s="2"/>
      <c r="P54" s="2"/>
      <c r="Q54" s="2"/>
    </row>
    <row r="55" thickBot="1">
      <c r="A55" s="9"/>
      <c r="B55" s="52" t="s">
        <v>45</v>
      </c>
      <c r="C55" s="53"/>
      <c r="D55" s="53"/>
      <c r="E55" s="54" t="s">
        <v>68</v>
      </c>
      <c r="F55" s="53"/>
      <c r="G55" s="53"/>
      <c r="H55" s="55"/>
      <c r="I55" s="53"/>
      <c r="J55" s="55"/>
      <c r="K55" s="53"/>
      <c r="L55" s="53"/>
      <c r="M55" s="12"/>
      <c r="N55" s="2"/>
      <c r="O55" s="2"/>
      <c r="P55" s="2"/>
      <c r="Q55" s="2"/>
    </row>
    <row r="56" thickTop="1">
      <c r="A56" s="9"/>
      <c r="B56" s="43">
        <v>8</v>
      </c>
      <c r="C56" s="44" t="s">
        <v>73</v>
      </c>
      <c r="D56" s="44"/>
      <c r="E56" s="44" t="s">
        <v>74</v>
      </c>
      <c r="F56" s="44" t="s">
        <v>3</v>
      </c>
      <c r="G56" s="45" t="s">
        <v>67</v>
      </c>
      <c r="H56" s="56">
        <v>4400</v>
      </c>
      <c r="I56" s="57">
        <f>ROUND(320,2)</f>
        <v>320</v>
      </c>
      <c r="J56" s="58">
        <f>ROUND(I56*H56,2)</f>
        <v>1408000</v>
      </c>
      <c r="K56" s="59">
        <v>0.20999999999999999</v>
      </c>
      <c r="L56" s="60">
        <f>IF(ISNUMBER(K56),ROUND(J56*(K56+1),2),0)</f>
        <v>1703680</v>
      </c>
      <c r="M56" s="12"/>
      <c r="N56" s="2"/>
      <c r="O56" s="2"/>
      <c r="P56" s="2"/>
      <c r="Q56" s="33">
        <f>IF(ISNUMBER(K56),IF(H56&gt;0,IF(I56&gt;0,J56,0),0),0)</f>
        <v>1408000</v>
      </c>
      <c r="R56" s="27">
        <f>IF(ISNUMBER(K56)=FALSE,J56,0)</f>
        <v>0</v>
      </c>
    </row>
    <row r="57">
      <c r="A57" s="9"/>
      <c r="B57" s="50" t="s">
        <v>44</v>
      </c>
      <c r="C57" s="1"/>
      <c r="D57" s="1"/>
      <c r="E57" s="51" t="s">
        <v>3</v>
      </c>
      <c r="F57" s="1"/>
      <c r="G57" s="1"/>
      <c r="H57" s="42"/>
      <c r="I57" s="1"/>
      <c r="J57" s="42"/>
      <c r="K57" s="1"/>
      <c r="L57" s="1"/>
      <c r="M57" s="12"/>
      <c r="N57" s="2"/>
      <c r="O57" s="2"/>
      <c r="P57" s="2"/>
      <c r="Q57" s="2"/>
    </row>
    <row r="58" thickBot="1">
      <c r="A58" s="9"/>
      <c r="B58" s="52" t="s">
        <v>45</v>
      </c>
      <c r="C58" s="53"/>
      <c r="D58" s="53"/>
      <c r="E58" s="54" t="s">
        <v>68</v>
      </c>
      <c r="F58" s="53"/>
      <c r="G58" s="53"/>
      <c r="H58" s="55"/>
      <c r="I58" s="53"/>
      <c r="J58" s="55"/>
      <c r="K58" s="53"/>
      <c r="L58" s="53"/>
      <c r="M58" s="12"/>
      <c r="N58" s="2"/>
      <c r="O58" s="2"/>
      <c r="P58" s="2"/>
      <c r="Q58" s="2"/>
    </row>
    <row r="59" thickTop="1">
      <c r="A59" s="9"/>
      <c r="B59" s="43">
        <v>9</v>
      </c>
      <c r="C59" s="44" t="s">
        <v>75</v>
      </c>
      <c r="D59" s="44"/>
      <c r="E59" s="44" t="s">
        <v>76</v>
      </c>
      <c r="F59" s="44" t="s">
        <v>3</v>
      </c>
      <c r="G59" s="45" t="s">
        <v>67</v>
      </c>
      <c r="H59" s="56">
        <v>4400</v>
      </c>
      <c r="I59" s="57">
        <f>ROUND(415,2)</f>
        <v>415</v>
      </c>
      <c r="J59" s="58">
        <f>ROUND(I59*H59,2)</f>
        <v>1826000</v>
      </c>
      <c r="K59" s="59">
        <v>0.20999999999999999</v>
      </c>
      <c r="L59" s="60">
        <f>IF(ISNUMBER(K59),ROUND(J59*(K59+1),2),0)</f>
        <v>2209460</v>
      </c>
      <c r="M59" s="12"/>
      <c r="N59" s="2"/>
      <c r="O59" s="2"/>
      <c r="P59" s="2"/>
      <c r="Q59" s="33">
        <f>IF(ISNUMBER(K59),IF(H59&gt;0,IF(I59&gt;0,J59,0),0),0)</f>
        <v>1826000</v>
      </c>
      <c r="R59" s="27">
        <f>IF(ISNUMBER(K59)=FALSE,J59,0)</f>
        <v>0</v>
      </c>
    </row>
    <row r="60">
      <c r="A60" s="9"/>
      <c r="B60" s="50" t="s">
        <v>44</v>
      </c>
      <c r="C60" s="1"/>
      <c r="D60" s="1"/>
      <c r="E60" s="51" t="s">
        <v>3</v>
      </c>
      <c r="F60" s="1"/>
      <c r="G60" s="1"/>
      <c r="H60" s="42"/>
      <c r="I60" s="1"/>
      <c r="J60" s="42"/>
      <c r="K60" s="1"/>
      <c r="L60" s="1"/>
      <c r="M60" s="12"/>
      <c r="N60" s="2"/>
      <c r="O60" s="2"/>
      <c r="P60" s="2"/>
      <c r="Q60" s="2"/>
    </row>
    <row r="61" thickBot="1">
      <c r="A61" s="9"/>
      <c r="B61" s="52" t="s">
        <v>45</v>
      </c>
      <c r="C61" s="53"/>
      <c r="D61" s="53"/>
      <c r="E61" s="54" t="s">
        <v>68</v>
      </c>
      <c r="F61" s="53"/>
      <c r="G61" s="53"/>
      <c r="H61" s="55"/>
      <c r="I61" s="53"/>
      <c r="J61" s="55"/>
      <c r="K61" s="53"/>
      <c r="L61" s="53"/>
      <c r="M61" s="12"/>
      <c r="N61" s="2"/>
      <c r="O61" s="2"/>
      <c r="P61" s="2"/>
      <c r="Q61" s="2"/>
    </row>
    <row r="62" thickTop="1">
      <c r="A62" s="9"/>
      <c r="B62" s="43">
        <v>10</v>
      </c>
      <c r="C62" s="44" t="s">
        <v>77</v>
      </c>
      <c r="D62" s="44"/>
      <c r="E62" s="44" t="s">
        <v>78</v>
      </c>
      <c r="F62" s="44" t="s">
        <v>3</v>
      </c>
      <c r="G62" s="45" t="s">
        <v>58</v>
      </c>
      <c r="H62" s="56">
        <v>155</v>
      </c>
      <c r="I62" s="57">
        <f>ROUND(3050,2)</f>
        <v>3050</v>
      </c>
      <c r="J62" s="58">
        <f>ROUND(I62*H62,2)</f>
        <v>472750</v>
      </c>
      <c r="K62" s="59">
        <v>0.20999999999999999</v>
      </c>
      <c r="L62" s="60">
        <f>IF(ISNUMBER(K62),ROUND(J62*(K62+1),2),0)</f>
        <v>572027.5</v>
      </c>
      <c r="M62" s="12"/>
      <c r="N62" s="2"/>
      <c r="O62" s="2"/>
      <c r="P62" s="2"/>
      <c r="Q62" s="33">
        <f>IF(ISNUMBER(K62),IF(H62&gt;0,IF(I62&gt;0,J62,0),0),0)</f>
        <v>472750</v>
      </c>
      <c r="R62" s="27">
        <f>IF(ISNUMBER(K62)=FALSE,J62,0)</f>
        <v>0</v>
      </c>
    </row>
    <row r="63">
      <c r="A63" s="9"/>
      <c r="B63" s="50" t="s">
        <v>44</v>
      </c>
      <c r="C63" s="1"/>
      <c r="D63" s="1"/>
      <c r="E63" s="51" t="s">
        <v>3</v>
      </c>
      <c r="F63" s="1"/>
      <c r="G63" s="1"/>
      <c r="H63" s="42"/>
      <c r="I63" s="1"/>
      <c r="J63" s="42"/>
      <c r="K63" s="1"/>
      <c r="L63" s="1"/>
      <c r="M63" s="12"/>
      <c r="N63" s="2"/>
      <c r="O63" s="2"/>
      <c r="P63" s="2"/>
      <c r="Q63" s="2"/>
    </row>
    <row r="64" thickBot="1">
      <c r="A64" s="9"/>
      <c r="B64" s="52" t="s">
        <v>45</v>
      </c>
      <c r="C64" s="53"/>
      <c r="D64" s="53"/>
      <c r="E64" s="54" t="s">
        <v>79</v>
      </c>
      <c r="F64" s="53"/>
      <c r="G64" s="53"/>
      <c r="H64" s="55"/>
      <c r="I64" s="53"/>
      <c r="J64" s="55"/>
      <c r="K64" s="53"/>
      <c r="L64" s="53"/>
      <c r="M64" s="12"/>
      <c r="N64" s="2"/>
      <c r="O64" s="2"/>
      <c r="P64" s="2"/>
      <c r="Q64" s="2"/>
    </row>
    <row r="65" thickTop="1">
      <c r="A65" s="9"/>
      <c r="B65" s="43">
        <v>11</v>
      </c>
      <c r="C65" s="44" t="s">
        <v>80</v>
      </c>
      <c r="D65" s="44"/>
      <c r="E65" s="44" t="s">
        <v>81</v>
      </c>
      <c r="F65" s="44" t="s">
        <v>3</v>
      </c>
      <c r="G65" s="45" t="s">
        <v>67</v>
      </c>
      <c r="H65" s="56">
        <v>800</v>
      </c>
      <c r="I65" s="57">
        <f>ROUND(145,2)</f>
        <v>145</v>
      </c>
      <c r="J65" s="58">
        <f>ROUND(I65*H65,2)</f>
        <v>116000</v>
      </c>
      <c r="K65" s="59">
        <v>0.20999999999999999</v>
      </c>
      <c r="L65" s="60">
        <f>IF(ISNUMBER(K65),ROUND(J65*(K65+1),2),0)</f>
        <v>140360</v>
      </c>
      <c r="M65" s="12"/>
      <c r="N65" s="2"/>
      <c r="O65" s="2"/>
      <c r="P65" s="2"/>
      <c r="Q65" s="33">
        <f>IF(ISNUMBER(K65),IF(H65&gt;0,IF(I65&gt;0,J65,0),0),0)</f>
        <v>116000</v>
      </c>
      <c r="R65" s="27">
        <f>IF(ISNUMBER(K65)=FALSE,J65,0)</f>
        <v>0</v>
      </c>
    </row>
    <row r="66">
      <c r="A66" s="9"/>
      <c r="B66" s="50" t="s">
        <v>44</v>
      </c>
      <c r="C66" s="1"/>
      <c r="D66" s="1"/>
      <c r="E66" s="51" t="s">
        <v>3</v>
      </c>
      <c r="F66" s="1"/>
      <c r="G66" s="1"/>
      <c r="H66" s="42"/>
      <c r="I66" s="1"/>
      <c r="J66" s="42"/>
      <c r="K66" s="1"/>
      <c r="L66" s="1"/>
      <c r="M66" s="12"/>
      <c r="N66" s="2"/>
      <c r="O66" s="2"/>
      <c r="P66" s="2"/>
      <c r="Q66" s="2"/>
    </row>
    <row r="67" thickBot="1">
      <c r="A67" s="9"/>
      <c r="B67" s="52" t="s">
        <v>45</v>
      </c>
      <c r="C67" s="53"/>
      <c r="D67" s="53"/>
      <c r="E67" s="54" t="s">
        <v>82</v>
      </c>
      <c r="F67" s="53"/>
      <c r="G67" s="53"/>
      <c r="H67" s="55"/>
      <c r="I67" s="53"/>
      <c r="J67" s="55"/>
      <c r="K67" s="53"/>
      <c r="L67" s="53"/>
      <c r="M67" s="12"/>
      <c r="N67" s="2"/>
      <c r="O67" s="2"/>
      <c r="P67" s="2"/>
      <c r="Q67" s="2"/>
    </row>
    <row r="68" thickTop="1" thickBot="1" ht="25" customHeight="1">
      <c r="A68" s="9"/>
      <c r="B68" s="1"/>
      <c r="C68" s="61">
        <v>5</v>
      </c>
      <c r="D68" s="1"/>
      <c r="E68" s="62" t="s">
        <v>30</v>
      </c>
      <c r="F68" s="1"/>
      <c r="G68" s="63" t="s">
        <v>49</v>
      </c>
      <c r="H68" s="64">
        <f>J44+J47+J50+J53+J56+J59+J62+J65</f>
        <v>5314780</v>
      </c>
      <c r="I68" s="63" t="s">
        <v>50</v>
      </c>
      <c r="J68" s="65">
        <f>(L68-H68)</f>
        <v>1116103.7999999998</v>
      </c>
      <c r="K68" s="63" t="s">
        <v>51</v>
      </c>
      <c r="L68" s="66">
        <f>L44+L47+L50+L53+L56+L59+L62+L65</f>
        <v>6430883.7999999998</v>
      </c>
      <c r="M68" s="12"/>
      <c r="N68" s="2"/>
      <c r="O68" s="2"/>
      <c r="P68" s="2"/>
      <c r="Q68" s="33">
        <f>0+Q44+Q47+Q50+Q53+Q56+Q59+Q62+Q65</f>
        <v>5314780</v>
      </c>
      <c r="R68" s="27">
        <f>0+R44+R47+R50+R53+R56+R59+R62+R65</f>
        <v>0</v>
      </c>
      <c r="S68" s="67">
        <f>Q68*(1+J68)+R68</f>
        <v>5931851468943.999</v>
      </c>
    </row>
    <row r="69" thickTop="1" thickBot="1" ht="25" customHeight="1">
      <c r="A69" s="9"/>
      <c r="B69" s="68"/>
      <c r="C69" s="68"/>
      <c r="D69" s="68"/>
      <c r="E69" s="69"/>
      <c r="F69" s="68"/>
      <c r="G69" s="70" t="s">
        <v>52</v>
      </c>
      <c r="H69" s="71">
        <f>J44+J47+J50+J53+J56+J59+J62+J65</f>
        <v>5314780</v>
      </c>
      <c r="I69" s="70" t="s">
        <v>53</v>
      </c>
      <c r="J69" s="72">
        <f>0+J68</f>
        <v>1116103.7999999998</v>
      </c>
      <c r="K69" s="70" t="s">
        <v>54</v>
      </c>
      <c r="L69" s="73">
        <f>L44+L47+L50+L53+L56+L59+L62+L65</f>
        <v>6430883.7999999998</v>
      </c>
      <c r="M69" s="12"/>
      <c r="N69" s="2"/>
      <c r="O69" s="2"/>
      <c r="P69" s="2"/>
      <c r="Q69" s="2"/>
    </row>
    <row r="70" ht="40" customHeight="1">
      <c r="A70" s="9"/>
      <c r="B70" s="74" t="s">
        <v>83</v>
      </c>
      <c r="C70" s="1"/>
      <c r="D70" s="1"/>
      <c r="E70" s="1"/>
      <c r="F70" s="1"/>
      <c r="G70" s="1"/>
      <c r="H70" s="42"/>
      <c r="I70" s="1"/>
      <c r="J70" s="42"/>
      <c r="K70" s="1"/>
      <c r="L70" s="1"/>
      <c r="M70" s="12"/>
      <c r="N70" s="2"/>
      <c r="O70" s="2"/>
      <c r="P70" s="2"/>
      <c r="Q70" s="2"/>
    </row>
    <row r="71">
      <c r="A71" s="9"/>
      <c r="B71" s="43">
        <v>1</v>
      </c>
      <c r="C71" s="44" t="s">
        <v>84</v>
      </c>
      <c r="D71" s="44"/>
      <c r="E71" s="44" t="s">
        <v>85</v>
      </c>
      <c r="F71" s="44" t="s">
        <v>3</v>
      </c>
      <c r="G71" s="45" t="s">
        <v>63</v>
      </c>
      <c r="H71" s="46">
        <v>46</v>
      </c>
      <c r="I71" s="25">
        <f>ROUND(68,2)</f>
        <v>68</v>
      </c>
      <c r="J71" s="47">
        <f>ROUND(I71*H71,2)</f>
        <v>3128</v>
      </c>
      <c r="K71" s="48">
        <v>0.20999999999999999</v>
      </c>
      <c r="L71" s="49">
        <f>IF(ISNUMBER(K71),ROUND(J71*(K71+1),2),0)</f>
        <v>3784.8800000000001</v>
      </c>
      <c r="M71" s="12"/>
      <c r="N71" s="2"/>
      <c r="O71" s="2"/>
      <c r="P71" s="2"/>
      <c r="Q71" s="33">
        <f>IF(ISNUMBER(K71),IF(H71&gt;0,IF(I71&gt;0,J71,0),0),0)</f>
        <v>3128</v>
      </c>
      <c r="R71" s="27">
        <f>IF(ISNUMBER(K71)=FALSE,J71,0)</f>
        <v>0</v>
      </c>
    </row>
    <row r="72">
      <c r="A72" s="9"/>
      <c r="B72" s="50" t="s">
        <v>44</v>
      </c>
      <c r="C72" s="1"/>
      <c r="D72" s="1"/>
      <c r="E72" s="51" t="s">
        <v>3</v>
      </c>
      <c r="F72" s="1"/>
      <c r="G72" s="1"/>
      <c r="H72" s="42"/>
      <c r="I72" s="1"/>
      <c r="J72" s="42"/>
      <c r="K72" s="1"/>
      <c r="L72" s="1"/>
      <c r="M72" s="12"/>
      <c r="N72" s="2"/>
      <c r="O72" s="2"/>
      <c r="P72" s="2"/>
      <c r="Q72" s="2"/>
    </row>
    <row r="73" thickBot="1">
      <c r="A73" s="9"/>
      <c r="B73" s="52" t="s">
        <v>45</v>
      </c>
      <c r="C73" s="53"/>
      <c r="D73" s="53"/>
      <c r="E73" s="54" t="s">
        <v>64</v>
      </c>
      <c r="F73" s="53"/>
      <c r="G73" s="53"/>
      <c r="H73" s="55"/>
      <c r="I73" s="53"/>
      <c r="J73" s="55"/>
      <c r="K73" s="53"/>
      <c r="L73" s="53"/>
      <c r="M73" s="12"/>
      <c r="N73" s="2"/>
      <c r="O73" s="2"/>
      <c r="P73" s="2"/>
      <c r="Q73" s="2"/>
    </row>
    <row r="74" thickTop="1">
      <c r="A74" s="9"/>
      <c r="B74" s="43">
        <v>4</v>
      </c>
      <c r="C74" s="44" t="s">
        <v>86</v>
      </c>
      <c r="D74" s="44"/>
      <c r="E74" s="44" t="s">
        <v>87</v>
      </c>
      <c r="F74" s="44" t="s">
        <v>3</v>
      </c>
      <c r="G74" s="45" t="s">
        <v>58</v>
      </c>
      <c r="H74" s="56">
        <v>95</v>
      </c>
      <c r="I74" s="57">
        <f>ROUND(280,2)</f>
        <v>280</v>
      </c>
      <c r="J74" s="58">
        <f>ROUND(I74*H74,2)</f>
        <v>26600</v>
      </c>
      <c r="K74" s="59">
        <v>0.20999999999999999</v>
      </c>
      <c r="L74" s="60">
        <f>IF(ISNUMBER(K74),ROUND(J74*(K74+1),2),0)</f>
        <v>32186</v>
      </c>
      <c r="M74" s="12"/>
      <c r="N74" s="2"/>
      <c r="O74" s="2"/>
      <c r="P74" s="2"/>
      <c r="Q74" s="33">
        <f>IF(ISNUMBER(K74),IF(H74&gt;0,IF(I74&gt;0,J74,0),0),0)</f>
        <v>26600</v>
      </c>
      <c r="R74" s="27">
        <f>IF(ISNUMBER(K74)=FALSE,J74,0)</f>
        <v>0</v>
      </c>
    </row>
    <row r="75">
      <c r="A75" s="9"/>
      <c r="B75" s="50" t="s">
        <v>44</v>
      </c>
      <c r="C75" s="1"/>
      <c r="D75" s="1"/>
      <c r="E75" s="51" t="s">
        <v>3</v>
      </c>
      <c r="F75" s="1"/>
      <c r="G75" s="1"/>
      <c r="H75" s="42"/>
      <c r="I75" s="1"/>
      <c r="J75" s="42"/>
      <c r="K75" s="1"/>
      <c r="L75" s="1"/>
      <c r="M75" s="12"/>
      <c r="N75" s="2"/>
      <c r="O75" s="2"/>
      <c r="P75" s="2"/>
      <c r="Q75" s="2"/>
    </row>
    <row r="76" thickBot="1">
      <c r="A76" s="9"/>
      <c r="B76" s="52" t="s">
        <v>45</v>
      </c>
      <c r="C76" s="53"/>
      <c r="D76" s="53"/>
      <c r="E76" s="54" t="s">
        <v>88</v>
      </c>
      <c r="F76" s="53"/>
      <c r="G76" s="53"/>
      <c r="H76" s="55"/>
      <c r="I76" s="53"/>
      <c r="J76" s="55"/>
      <c r="K76" s="53"/>
      <c r="L76" s="53"/>
      <c r="M76" s="12"/>
      <c r="N76" s="2"/>
      <c r="O76" s="2"/>
      <c r="P76" s="2"/>
      <c r="Q76" s="2"/>
    </row>
    <row r="77" thickTop="1">
      <c r="A77" s="9"/>
      <c r="B77" s="43">
        <v>14</v>
      </c>
      <c r="C77" s="44" t="s">
        <v>89</v>
      </c>
      <c r="D77" s="44"/>
      <c r="E77" s="44" t="s">
        <v>90</v>
      </c>
      <c r="F77" s="44" t="s">
        <v>3</v>
      </c>
      <c r="G77" s="45" t="s">
        <v>67</v>
      </c>
      <c r="H77" s="56">
        <v>800</v>
      </c>
      <c r="I77" s="57">
        <f>ROUND(118,2)</f>
        <v>118</v>
      </c>
      <c r="J77" s="58">
        <f>ROUND(I77*H77,2)</f>
        <v>94400</v>
      </c>
      <c r="K77" s="59">
        <v>0.20999999999999999</v>
      </c>
      <c r="L77" s="60">
        <f>IF(ISNUMBER(K77),ROUND(J77*(K77+1),2),0)</f>
        <v>114224</v>
      </c>
      <c r="M77" s="12"/>
      <c r="N77" s="2"/>
      <c r="O77" s="2"/>
      <c r="P77" s="2"/>
      <c r="Q77" s="33">
        <f>IF(ISNUMBER(K77),IF(H77&gt;0,IF(I77&gt;0,J77,0),0),0)</f>
        <v>94400</v>
      </c>
      <c r="R77" s="27">
        <f>IF(ISNUMBER(K77)=FALSE,J77,0)</f>
        <v>0</v>
      </c>
    </row>
    <row r="78">
      <c r="A78" s="9"/>
      <c r="B78" s="50" t="s">
        <v>44</v>
      </c>
      <c r="C78" s="1"/>
      <c r="D78" s="1"/>
      <c r="E78" s="51" t="s">
        <v>3</v>
      </c>
      <c r="F78" s="1"/>
      <c r="G78" s="1"/>
      <c r="H78" s="42"/>
      <c r="I78" s="1"/>
      <c r="J78" s="42"/>
      <c r="K78" s="1"/>
      <c r="L78" s="1"/>
      <c r="M78" s="12"/>
      <c r="N78" s="2"/>
      <c r="O78" s="2"/>
      <c r="P78" s="2"/>
      <c r="Q78" s="2"/>
    </row>
    <row r="79" thickBot="1">
      <c r="A79" s="9"/>
      <c r="B79" s="52" t="s">
        <v>45</v>
      </c>
      <c r="C79" s="53"/>
      <c r="D79" s="53"/>
      <c r="E79" s="54" t="s">
        <v>82</v>
      </c>
      <c r="F79" s="53"/>
      <c r="G79" s="53"/>
      <c r="H79" s="55"/>
      <c r="I79" s="53"/>
      <c r="J79" s="55"/>
      <c r="K79" s="53"/>
      <c r="L79" s="53"/>
      <c r="M79" s="12"/>
      <c r="N79" s="2"/>
      <c r="O79" s="2"/>
      <c r="P79" s="2"/>
      <c r="Q79" s="2"/>
    </row>
    <row r="80" thickTop="1">
      <c r="A80" s="9"/>
      <c r="B80" s="43">
        <v>15</v>
      </c>
      <c r="C80" s="44" t="s">
        <v>91</v>
      </c>
      <c r="D80" s="44"/>
      <c r="E80" s="44" t="s">
        <v>92</v>
      </c>
      <c r="F80" s="44" t="s">
        <v>3</v>
      </c>
      <c r="G80" s="45" t="s">
        <v>58</v>
      </c>
      <c r="H80" s="56">
        <v>92</v>
      </c>
      <c r="I80" s="57">
        <f>ROUND(48,2)</f>
        <v>48</v>
      </c>
      <c r="J80" s="58">
        <f>ROUND(I80*H80,2)</f>
        <v>4416</v>
      </c>
      <c r="K80" s="59">
        <v>0.20999999999999999</v>
      </c>
      <c r="L80" s="60">
        <f>IF(ISNUMBER(K80),ROUND(J80*(K80+1),2),0)</f>
        <v>5343.3599999999997</v>
      </c>
      <c r="M80" s="12"/>
      <c r="N80" s="2"/>
      <c r="O80" s="2"/>
      <c r="P80" s="2"/>
      <c r="Q80" s="33">
        <f>IF(ISNUMBER(K80),IF(H80&gt;0,IF(I80&gt;0,J80,0),0),0)</f>
        <v>4416</v>
      </c>
      <c r="R80" s="27">
        <f>IF(ISNUMBER(K80)=FALSE,J80,0)</f>
        <v>0</v>
      </c>
    </row>
    <row r="81">
      <c r="A81" s="9"/>
      <c r="B81" s="50" t="s">
        <v>44</v>
      </c>
      <c r="C81" s="1"/>
      <c r="D81" s="1"/>
      <c r="E81" s="51" t="s">
        <v>3</v>
      </c>
      <c r="F81" s="1"/>
      <c r="G81" s="1"/>
      <c r="H81" s="42"/>
      <c r="I81" s="1"/>
      <c r="J81" s="42"/>
      <c r="K81" s="1"/>
      <c r="L81" s="1"/>
      <c r="M81" s="12"/>
      <c r="N81" s="2"/>
      <c r="O81" s="2"/>
      <c r="P81" s="2"/>
      <c r="Q81" s="2"/>
    </row>
    <row r="82" thickBot="1">
      <c r="A82" s="9"/>
      <c r="B82" s="52" t="s">
        <v>45</v>
      </c>
      <c r="C82" s="53"/>
      <c r="D82" s="53"/>
      <c r="E82" s="54" t="s">
        <v>59</v>
      </c>
      <c r="F82" s="53"/>
      <c r="G82" s="53"/>
      <c r="H82" s="55"/>
      <c r="I82" s="53"/>
      <c r="J82" s="55"/>
      <c r="K82" s="53"/>
      <c r="L82" s="53"/>
      <c r="M82" s="12"/>
      <c r="N82" s="2"/>
      <c r="O82" s="2"/>
      <c r="P82" s="2"/>
      <c r="Q82" s="2"/>
    </row>
    <row r="83" thickTop="1">
      <c r="A83" s="9"/>
      <c r="B83" s="43">
        <v>16</v>
      </c>
      <c r="C83" s="44" t="s">
        <v>93</v>
      </c>
      <c r="D83" s="44"/>
      <c r="E83" s="44" t="s">
        <v>94</v>
      </c>
      <c r="F83" s="44" t="s">
        <v>3</v>
      </c>
      <c r="G83" s="45" t="s">
        <v>58</v>
      </c>
      <c r="H83" s="56">
        <v>920</v>
      </c>
      <c r="I83" s="57">
        <f>ROUND(19,2)</f>
        <v>19</v>
      </c>
      <c r="J83" s="58">
        <f>ROUND(I83*H83,2)</f>
        <v>17480</v>
      </c>
      <c r="K83" s="59">
        <v>0.20999999999999999</v>
      </c>
      <c r="L83" s="60">
        <f>IF(ISNUMBER(K83),ROUND(J83*(K83+1),2),0)</f>
        <v>21150.799999999999</v>
      </c>
      <c r="M83" s="12"/>
      <c r="N83" s="2"/>
      <c r="O83" s="2"/>
      <c r="P83" s="2"/>
      <c r="Q83" s="33">
        <f>IF(ISNUMBER(K83),IF(H83&gt;0,IF(I83&gt;0,J83,0),0),0)</f>
        <v>17480</v>
      </c>
      <c r="R83" s="27">
        <f>IF(ISNUMBER(K83)=FALSE,J83,0)</f>
        <v>0</v>
      </c>
    </row>
    <row r="84">
      <c r="A84" s="9"/>
      <c r="B84" s="50" t="s">
        <v>44</v>
      </c>
      <c r="C84" s="1"/>
      <c r="D84" s="1"/>
      <c r="E84" s="51" t="s">
        <v>3</v>
      </c>
      <c r="F84" s="1"/>
      <c r="G84" s="1"/>
      <c r="H84" s="42"/>
      <c r="I84" s="1"/>
      <c r="J84" s="42"/>
      <c r="K84" s="1"/>
      <c r="L84" s="1"/>
      <c r="M84" s="12"/>
      <c r="N84" s="2"/>
      <c r="O84" s="2"/>
      <c r="P84" s="2"/>
      <c r="Q84" s="2"/>
    </row>
    <row r="85" thickBot="1">
      <c r="A85" s="9"/>
      <c r="B85" s="52" t="s">
        <v>45</v>
      </c>
      <c r="C85" s="53"/>
      <c r="D85" s="53"/>
      <c r="E85" s="54" t="s">
        <v>95</v>
      </c>
      <c r="F85" s="53"/>
      <c r="G85" s="53"/>
      <c r="H85" s="55"/>
      <c r="I85" s="53"/>
      <c r="J85" s="55"/>
      <c r="K85" s="53"/>
      <c r="L85" s="53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1">
        <v>9</v>
      </c>
      <c r="D86" s="1"/>
      <c r="E86" s="62" t="s">
        <v>31</v>
      </c>
      <c r="F86" s="1"/>
      <c r="G86" s="63" t="s">
        <v>49</v>
      </c>
      <c r="H86" s="64">
        <f>J71+J74+J77+J80+J83</f>
        <v>146024</v>
      </c>
      <c r="I86" s="63" t="s">
        <v>50</v>
      </c>
      <c r="J86" s="65">
        <f>(L86-H86)</f>
        <v>30665.039999999979</v>
      </c>
      <c r="K86" s="63" t="s">
        <v>51</v>
      </c>
      <c r="L86" s="66">
        <f>L71+L74+L77+L80+L83</f>
        <v>176689.03999999998</v>
      </c>
      <c r="M86" s="12"/>
      <c r="N86" s="2"/>
      <c r="O86" s="2"/>
      <c r="P86" s="2"/>
      <c r="Q86" s="33">
        <f>0+Q71+Q74+Q77+Q80+Q83</f>
        <v>146024</v>
      </c>
      <c r="R86" s="27">
        <f>0+R71+R74+R77+R80+R83</f>
        <v>0</v>
      </c>
      <c r="S86" s="67">
        <f>Q86*(1+J86)+R86</f>
        <v>4477977824.9599972</v>
      </c>
    </row>
    <row r="87" thickTop="1" thickBot="1" ht="25" customHeight="1">
      <c r="A87" s="9"/>
      <c r="B87" s="68"/>
      <c r="C87" s="68"/>
      <c r="D87" s="68"/>
      <c r="E87" s="69"/>
      <c r="F87" s="68"/>
      <c r="G87" s="70" t="s">
        <v>52</v>
      </c>
      <c r="H87" s="71">
        <f>J71+J74+J77+J80+J83</f>
        <v>146024</v>
      </c>
      <c r="I87" s="70" t="s">
        <v>53</v>
      </c>
      <c r="J87" s="72">
        <f>0+J86</f>
        <v>30665.039999999979</v>
      </c>
      <c r="K87" s="70" t="s">
        <v>54</v>
      </c>
      <c r="L87" s="73">
        <f>L71+L74+L77+L80+L83</f>
        <v>176689.03999999998</v>
      </c>
      <c r="M87" s="12"/>
      <c r="N87" s="2"/>
      <c r="O87" s="2"/>
      <c r="P87" s="2"/>
      <c r="Q87" s="2"/>
    </row>
    <row r="88">
      <c r="A88" s="13"/>
      <c r="B88" s="4"/>
      <c r="C88" s="4"/>
      <c r="D88" s="4"/>
      <c r="E88" s="4"/>
      <c r="F88" s="4"/>
      <c r="G88" s="4"/>
      <c r="H88" s="75"/>
      <c r="I88" s="4"/>
      <c r="J88" s="75"/>
      <c r="K88" s="4"/>
      <c r="L88" s="4"/>
      <c r="M88" s="14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53"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B70:L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3:D33"/>
    <mergeCell ref="B34:D34"/>
    <mergeCell ref="B37:L37"/>
    <mergeCell ref="B39:D39"/>
    <mergeCell ref="B40:D40"/>
    <mergeCell ref="B43:L43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HP-SYNEK\Synek</cp:lastModifiedBy>
  <dcterms:modified xsi:type="dcterms:W3CDTF">2024-07-13T09:06:10Z</dcterms:modified>
</cp:coreProperties>
</file>