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František Doubravský" reservationPassword="0"/>
  <workbookPr/>
  <bookViews>
    <workbookView xWindow="240" yWindow="120" windowWidth="14940" windowHeight="9225" activeTab="0"/>
  </bookViews>
  <sheets>
    <sheet name="Rekapitulace" sheetId="1" r:id="rId1"/>
    <sheet name="SO 000" sheetId="2" r:id="rId2"/>
    <sheet name="SO 001" sheetId="3" r:id="rId3"/>
    <sheet name="SO 182" sheetId="4" r:id="rId4"/>
    <sheet name="SO 201" sheetId="5" r:id="rId5"/>
  </sheets>
  <definedNames/>
  <calcPr/>
  <webPublishing/>
</workbook>
</file>

<file path=xl/sharedStrings.xml><?xml version="1.0" encoding="utf-8"?>
<sst xmlns="http://schemas.openxmlformats.org/spreadsheetml/2006/main" count="3030" uniqueCount="885">
  <si>
    <t>Firma: Firma</t>
  </si>
  <si>
    <t>Rekapitulace ceny</t>
  </si>
  <si>
    <t>Stavba: 3291-25-3 - MOST EV. Č. 314-003 DOLNÍ ČERMNÁ (PDPS)</t>
  </si>
  <si>
    <t>Varianta: ZŘ - Základní řešení</t>
  </si>
  <si>
    <t>Celková cena bez DPH:</t>
  </si>
  <si>
    <t>Celková cena s DPH:</t>
  </si>
  <si>
    <t>Objekt</t>
  </si>
  <si>
    <t>Popis</t>
  </si>
  <si>
    <t>Cena bez DPH</t>
  </si>
  <si>
    <t>DPH</t>
  </si>
  <si>
    <t>Cena s DPH</t>
  </si>
  <si>
    <t>ASPE10</t>
  </si>
  <si>
    <t>S</t>
  </si>
  <si>
    <t>Soupis prací objektu</t>
  </si>
  <si>
    <t xml:space="preserve">Stavba: </t>
  </si>
  <si>
    <t>3291-25-3</t>
  </si>
  <si>
    <t>MOST EV. Č. 314-003 DOLNÍ ČERMNÁ (PDPS)</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</si>
  <si>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</si>
  <si>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</si>
  <si>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</si>
  <si>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</si>
  <si>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</si>
  <si>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</si>
  <si>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</si>
  <si>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</si>
  <si>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</si>
  <si>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</si>
  <si>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</si>
  <si>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</si>
  <si>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</si>
  <si>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</si>
  <si>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</si>
  <si>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</si>
  <si>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</si>
  <si>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</si>
  <si>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</si>
  <si>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</si>
  <si>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</si>
  <si>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</si>
  <si>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</si>
  <si>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</si>
  <si>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</si>
  <si>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</si>
  <si>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</si>
  <si>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</si>
  <si>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</si>
  <si>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</si>
  <si>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POMOC PRÁCE ZŘÍZ NEBO ZAJIŠŤ OCHRANU INŽENÝRSKÝCH SÍTÍ</t>
  </si>
  <si>
    <t>KPL</t>
  </si>
  <si>
    <t>PP</t>
  </si>
  <si>
    <t/>
  </si>
  <si>
    <t>VV</t>
  </si>
  <si>
    <t>Soubor činnosti nutných k opětovnému vytyčení a fyzické identifikaci (dle potřeby) všech inženýrských sítí v lokalitě včetně provedení nutného počtu kopaných sond za účelem fyzické identifikace v terénu. 
Položka společná pro celou stavbu. 
Komplet 1=1,000 [A]</t>
  </si>
  <si>
    <t>TS</t>
  </si>
  <si>
    <t>Položka zahrnuje:  
- veškeré náklady spojené s ochranou inženýrských sítí  
Položka nezahrnuje:  
- x</t>
  </si>
  <si>
    <t>Položka společná pro celou stavbu. 
"Příplatek za stížené podmínky realizace prací v oblízkosti a v ochranném pásmu nadzemního vedení VN, v ochranném pásmu sdělovacích vedení podzemních. 
Soubor všech nutných prací (včetně pomocných prací, zařízení, mechanizačních prostředků, konstrukcí apod.) nutných pro zajištění spolehlivé ochrany stávajících vedení i.s. nadzemních i podzemních po celou dobu výstavby." 
Komplet 1=1,000 [A]</t>
  </si>
  <si>
    <t>02811</t>
  </si>
  <si>
    <t>PRŮZKUMNÉ PRÁCE GEOTECHNICKÉ NA POVRCHU</t>
  </si>
  <si>
    <t>Položka společná pro celou stavbu. 
Dodatečný geotechnický průzkum na stavbě při realiazaci prací na založení objektu dle TKP, ČSN a PD - včetně vyhodnocení, zápisů, doporučení, zpráv apod. 
Práce geotechnika na stavbě po obnažení základové spáry SO 201 před provedením prací na založení nového mostního objektu ev. č. 314-003 včetně nových mostních křídel. 
Součástí položky i práce geologa související s realizací zajištění stavebních jám (kotvené záporové pažení) po celou dobu výstavby. 
Komplet 1=1,000 [A]</t>
  </si>
  <si>
    <t>Položka zahrnuje:  
- veškeré náklady spojené s objednatelem požadovanými pracemi  
Položka nezahrnuje:  
- x</t>
  </si>
  <si>
    <t>02910</t>
  </si>
  <si>
    <t>OSTATNÍ POŽADAVKY - ZEMĚMĚŘIČSKÁ MĚŘENÍ</t>
  </si>
  <si>
    <t>Položka společná pro celou stavbu. 
Soubor geodetických prácí zhotovitele nutných pro vypracování DSPS (SO 201). 
1=1,000 [A]</t>
  </si>
  <si>
    <t>Položka zahrnuje:  
- veškeré náklady spojené s objednatelem požadovanými pracemi  
Položka nezahrnuje:  
- x  
Způsob stanovení:  
- pro stanovení orientační investorské ceny určete jednotkovou cenu jako 1% odhadované ceny stavby</t>
  </si>
  <si>
    <t>02944</t>
  </si>
  <si>
    <t>OSTAT POŽADAVKY - DOKUMENTACE SKUTEČ PROVEDENÍ V DIGIT FORMĚ</t>
  </si>
  <si>
    <t>Položka společná pro celou stavbu 
Cena za zpracování DSPS (dokumentace skutečného provedení stavby) SO 201 
Předání investorovi 4x tisk + 1x v otevřené elektronické podobě. Komplet 1=1,000 [A]</t>
  </si>
  <si>
    <t>02945</t>
  </si>
  <si>
    <t>OSTAT POŽADAVKY - GEOMETRICKÝ PLÁN</t>
  </si>
  <si>
    <t>Položka společná pro celou stavbu 
Zpracování geometrického plánu stavby potvrzeného katastrálním úřadem - komplet 1=1,000 [A]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</si>
  <si>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</si>
  <si>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7</t>
  </si>
  <si>
    <t>02946</t>
  </si>
  <si>
    <t>OSTAT POŽADAVKY - FOTODOKUMENTACE</t>
  </si>
  <si>
    <t>Položka společná pro celou stavbu 
Zpracování podrobné fotodokumentace po jednotlivých stavebních objektech včetně časového určení vč.popisu a komentářů - kompletace 4x tisk + 1x CD 
1=1,000 [A]</t>
  </si>
  <si>
    <t>Položka zahrnuje:  
- fotodokumentaci zadavatelem požadovaného děje a konstrukcí v požadovaných časových intervalech  
- zadavatelem specifikované výstupy (fotografie v papírovém a digitálním formátu) v požadovaném počtu  
Položka nezahrnuje:  
- x</t>
  </si>
  <si>
    <t>8</t>
  </si>
  <si>
    <t>02947</t>
  </si>
  <si>
    <t>OSTAT POŽADAVKY - HAVARIJNÍ PLÁN - AKTUALIZACE</t>
  </si>
  <si>
    <t>komplet 1=1,000 [A]</t>
  </si>
  <si>
    <t>02948</t>
  </si>
  <si>
    <t>OSTAT POŽADAVKY - POVODŇOVÝ PLÁN - AKTUALIZACE</t>
  </si>
  <si>
    <t>02950</t>
  </si>
  <si>
    <t>OSTATNÍ POŽADAVKY - POSUDKY, KONTROLY, REVIZNÍ ZPRÁVY</t>
  </si>
  <si>
    <t>Položka společná pro celou akci. 
Zdokumentování (pasportizace) stávajícího stavu konstrukcí, objektů, pozemků, komunikací, sítí, zeleně apod., které budou stavbou dotčeny vč. fotodokumentace, projednání a odsouhlasení dotčenými osobami, správci, vlastníky. 
Provedení souboru prací PŘED započetím stavebních prací vč. vypracování zprávy vč. projednání a odsouhlasení. 
Provedení souboru prací v PRŮBĚHU výstavby akce - minimálně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akce mimo tuto PD). 
1=1,000 [A]</t>
  </si>
  <si>
    <t>11</t>
  </si>
  <si>
    <t>02990</t>
  </si>
  <si>
    <t>OSTATNÍ POŽADAVKY - INFORMAČNÍ TABULE</t>
  </si>
  <si>
    <t>Položka společná pro celou akci. 
Dle grafického manuálu zadavatele v požadovaném rozsahu - Komplet 1=1,000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</si>
  <si>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</si>
  <si>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12</t>
  </si>
  <si>
    <t>03100</t>
  </si>
  <si>
    <t>ZAŘÍZENÍ STAVENIŠTĚ - ZŘÍZENÍ, PROVOZ, DEMONTÁŽ</t>
  </si>
  <si>
    <t>Položka společná pro celou akci. 
Zahrnuje povolené náklady na pořízení/pronájem/provozování/udržování/likvidaci zařízení staveniště.  
Komplet 1=1,000 [A]</t>
  </si>
  <si>
    <t>Položka zahrnuje:  
 objednatelem povolené náklady na pořízení (event. pronájem), provozování, udržování a likvidaci zhotovitelova zařízení  
Položka nezahrnuje:  
- x</t>
  </si>
  <si>
    <t>SO 001</t>
  </si>
  <si>
    <t>DEMOLICE MOSTU EV. Č. 314-003</t>
  </si>
  <si>
    <t>014121</t>
  </si>
  <si>
    <t>POPLATKY ZA SKLÁDKU TYP S-OO (OSTATNÍ ODPAD)</t>
  </si>
  <si>
    <t>M3</t>
  </si>
  <si>
    <t>Poplatky za uložení stavebních sutí a kamene na trvalou skládku. 
položka 96613 - 117,02=117,020 [A] 
položka 96615 - 3,78=3,780 [B] 
položka 96616 - 28,82=28,820 [C] 
Celkem: A+B+C=149,620 [D]</t>
  </si>
  <si>
    <t>Položka zahrnuje:  
- veškeré poplatky provozovateli skládky související s uložením odpadu na skládce.  
Položka nezahrnuje:  
- x</t>
  </si>
  <si>
    <t>Poplatky za uložení vozovkových vrstev s obsahem asfaltu (dle průzkumu vozovky na výskyt PAU veškerý materiál zatříděn do kategorie ZAS-T1 dle vyhlášky č. 283/2023 Sb.). 
celkem - položka 11333 - 4,03=4,030 [A]</t>
  </si>
  <si>
    <t>014132</t>
  </si>
  <si>
    <t>POPLATKY ZA SKLÁDKU TYP S-NO (NEBEZPEČNÝ ODPAD)</t>
  </si>
  <si>
    <t>T</t>
  </si>
  <si>
    <t>Poplatky za uložení materiálů s obsahem asfaltů na trvalou skládku. 
celkem - položka 97817 (předpoklad 10kg/m2) - 0,01*53,0=0,530 [A]</t>
  </si>
  <si>
    <t>02943</t>
  </si>
  <si>
    <t>OSTATNÍ POŽADAVKY - VYPRACOVÁNÍ RDS</t>
  </si>
  <si>
    <t>Vypracování PD bouracích prací - RDS SO 001 (4x tisk; 1x CD) - komplet 1=1,000 [A]</t>
  </si>
  <si>
    <t>Zemní práce</t>
  </si>
  <si>
    <t>11333</t>
  </si>
  <si>
    <t>ODSTRANĚNÍ PODKLADU ZPEVNĚNÝCH PLOCH S ASFALT POJIVEM</t>
  </si>
  <si>
    <t>Plocha odečtena z grafického systému AutoCAD. Skryté rozměry odhadovány. 
Položka vč. uložení na skládku. 
Odstranění ochranné vrstvy izolace na mostě (předpoklad) - celkem 5,0*8,05*0,1=4,025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</si>
  <si>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</si>
  <si>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Ostatní konstrukce a práce</t>
  </si>
  <si>
    <t>9112A3</t>
  </si>
  <si>
    <t>ZÁBRADLÍ MOSTNÍ S VODOR MADLY - DEMONTÁŽ S PŘESUNEM</t>
  </si>
  <si>
    <t>M</t>
  </si>
  <si>
    <t>Odkup zhotovitelem za cenu šrotu. 
Mostní zábradlí s vodorovnou výplní na mostě - celkem 11,5+11,5=23,000 [A]</t>
  </si>
  <si>
    <t>Položka zahrnuje:  
- demontáž a odstranění zařízení  
- jeho odvoz na předepsané místo  
Položka nezahrnuje:  
- x</t>
  </si>
  <si>
    <t>96613</t>
  </si>
  <si>
    <t>BOURÁNÍ KONSTRUKCÍ Z KAMENE NA MC</t>
  </si>
  <si>
    <t>Spodní stavba mostu z kamenného zdiva. Zakryté rozměry konstrukcí odhadovány. 
Předpoklad - Vyzískaný materiál nevhodný pro zpětné užití, vše na trvalou skládku. 
Základové pasy opěry OP1+OP2 - celkem (2,0*1,0)*(5,5+2,0+2,2)+(2,0*1,0)*(5,5+2,1+2,2)=39,000 [A] 
Dříky OP1+OP2 vč. křídel - celkem (1,0*3,5*5,5+1,0*4,7*(2,0+2,2))+(1,0*3,5*5,5+1,0*4,6*(2,1+2,2))=78,020 [B] 
Celkem: A+B=117,020 [C]</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</si>
  <si>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</si>
  <si>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96615</t>
  </si>
  <si>
    <t>BOURÁNÍ KONSTRUKCÍ Z PROSTÉHO BETONU</t>
  </si>
  <si>
    <t>Zakryté rozměry konstrukcí odhadovány. Faktura bude provedena dle skutečnosti. 
Plocha odečtena z grafického systému AutoCAD. 
Vyrovnávací a spádová vrstva na mostě (předpoklad) - celkem 0,1*8,05*4,7=3,784 [A]</t>
  </si>
  <si>
    <t>96616</t>
  </si>
  <si>
    <t>BOURÁNÍ KONSTRUKCÍ ZE ŽELEZOBETONU</t>
  </si>
  <si>
    <t>Zakryté rozměry konstrukcí odhadovány. 
Kompletní manipulace vč. uložení bez poplatku za uložení. Čerpání položky jen se souhlasem TDI. 
Úložné prahy OP1+OP2 - celkem 0,15*(5,5+5,5)*1,0=1,650 [A] 
L - Žb. římsy mostě a křídlech - celkem 0,4*0,5*12,2=2,440 [B] 
P - Žb. římsy mostě a křídlech - celkem 0,4*0,5*12,2=2,440 [C] 
Vodorovná část n.k. (deska+trámy) - celkem 0,4*5,55*8,05+4*0,4*0,25*6,05+4*0,3*0,3*5,55=22,289 [D] 
Celkem: A+B+C+D=28,819 [E]</t>
  </si>
  <si>
    <t>97817</t>
  </si>
  <si>
    <t>ODSTRANĚNÍ MOSTNÍ IZOLACE</t>
  </si>
  <si>
    <t>M2</t>
  </si>
  <si>
    <t>Fakturace bude prováděna dle skutečnosti až po potvrzení a odsouhlasení TDI či objednatelem. 
Rub spodní stavby + křídel - celkem 1,5*(2,0+2,2)+1,5*(2,1+2,2)=12,750 [A] 
Povrch n.k. - celkem r.š. 8,05*5,0=40,250 [B] 
Celkem: A+B=53,000 [C]</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</si>
  <si>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</si>
  <si>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182</t>
  </si>
  <si>
    <t>DOČASNÁ DOPRAVNÍ OPATŘENÍ</t>
  </si>
  <si>
    <t>014101</t>
  </si>
  <si>
    <t>POPLATKY ZA SKLÁDKU</t>
  </si>
  <si>
    <t>Poplatky za uložení zemin a přebytků výkopku. 
celkem položka 12373.1 - +130,50=130,500 [A] 
celkem položka 12373.2 - +371,12=371,120 [B] 
celkem položka 17110 - -130,50|=- 130,500 [C] 
celkem položka 17411 - -(64,0+73,6)=- 137,600 [D] 
Celkem: A+B+C+D=233,520 [E]</t>
  </si>
  <si>
    <t>Všechny dílčí součásti položky včetně dopravy na skládku! 
Poplatky za uložení vozovkových vrstev s obsahem asfaltu (dle průzkumu vozovky na výskyt PAU veškerý materiál zatříděn do kategorie ZAS-T1 dle vyhlášky č. 283/2023 Sb.). 
celkem - položka 11343 - +3,96=3,960 [A]</t>
  </si>
  <si>
    <t>02710</t>
  </si>
  <si>
    <t>POMOC PRÁCE ZŘÍZ NEBO ZAJIŠŤ OBJÍŽĎKY A PŘÍSTUP CESTY</t>
  </si>
  <si>
    <t>Provedení, vymezení, vyznačení a zabezpečení prostoru pro pohyb chodců v prostoru staveniště (veškeré náklady na dočasné konstrukce, dočasné úpravy a regulaci peších v prostoru staveniště a nezbytné značení a opatření vyplývající z požadavků BOZP na staveništi). Komplet - 1x 
Opětovné projednání DIO s dotčenými orgány, vlastníky, PČR DI, Odborem dopravy apod. Získání stanovení o DIO. 
Komplet 1=1,000 [A]</t>
  </si>
  <si>
    <t>Položka zahrnuje:  
- veškeré náklady spojené se zřízením nebo zajištěním objížďky a přístupové cesty  
Položka nezahrnuje:  
- x</t>
  </si>
  <si>
    <t>02720</t>
  </si>
  <si>
    <t>POMOC PRÁCE ZŘÍZ NEBO ZAJIŠŤ REGULACI A OCHRANU DOPRAVY</t>
  </si>
  <si>
    <t>Dočasná úprava systému DIO v prostoru staveniště po dobu montáže + demontáže mostního provizoria. Položka včetně projednání a ostatních pomocných prací. 
Komplet 1+1=2,000 [A]</t>
  </si>
  <si>
    <t>Položka zahrnuje:  
- veškeré náklady spojené s objednatelem požadovanými zařízeními  
Položka nezahrnuje:  
- x</t>
  </si>
  <si>
    <t>Soubor všech nutných opatření pro zajištění inženýrských sítí (ochrana proti poškození apod.) v prostoru staveniště po dobu montáže a demontáže mostního provizoria. 
Položka zahrnuje realizaci prací ve stísněných prostorových podmínkách a ve stížených podmínkách v ochranném pásmu nadzemního vedení VN. 
Komplet  1=1,000 [A]</t>
  </si>
  <si>
    <t>027411</t>
  </si>
  <si>
    <t>PROVIZORNÍ MOSTY - MONTÁŽ</t>
  </si>
  <si>
    <t>Komplet vč. konzol provizorní lávky pro pěší - Nutné zemní práce, spodní stavba provizorního mostu, vodorovná nosná konstrukce, nutné terénní úpravy, plynulé napojení na stávající terén apod. 
Montáž provizorní nosné konstrukce do stanovené polohy technologií vysouvání z prostoru předmostí OP2 z důvodu přítomnosti nadzemního vedení VN a ochranného pásma nedzemního vedení VN. 
Montáž provizorního mostu technologií vysouvání (směrem z předmostí opěry OP2)  - komplet 1=1,000 [A]</t>
  </si>
  <si>
    <t>Položka zahrnuje:  
- veškeré náklady spojené s montáží provizorního mostu  
Položka nezahrnuje:  
- x</t>
  </si>
  <si>
    <t>027412</t>
  </si>
  <si>
    <t>PROVIZORNÍ MOSTY - NÁJEMNÉ</t>
  </si>
  <si>
    <t>KPLMĚSÍC</t>
  </si>
  <si>
    <t>Nájem po dobu výstavby SO 201 - celkem 5=5,000 [A]</t>
  </si>
  <si>
    <t>Položka zahrnuje:  
- náklady na pronájem zařízení  
Položka nezahrnuje:  
- x</t>
  </si>
  <si>
    <t>027413</t>
  </si>
  <si>
    <t>PROVIZORNÍ MOSTY - DEMONTÁŽ</t>
  </si>
  <si>
    <t>Komplet demontáž - Nutné zemní práce, spodní stavba provizorního mostu, vodorovná nosná konstrukce, nutné terénní úpravy, plynulé napojení na stávající terén apod. Demontáž provizorní nosné konstrukce technologií vysouvání směrem do prosatoru předmostí OP2 z důvodu přítomnosti nadzemního vedení VN a ochranného pásma nedzemního vedení VN. 
Uvedení dotčeného území do původního či do předem dohodnutého stavu. 
Demontáž provizorního mostu technoligií vysouvání (směrem do předmostí opěry OP2)  - komplet 1=1,000 [A]</t>
  </si>
  <si>
    <t>Položka zahrnuje:  
- veškeré náklady spojené s demontáží provizorního mostu  
Položka nezahrnuje:  
- x</t>
  </si>
  <si>
    <t>Vypracování RDS SO 182 (4x tisk; 1x CD) - komplet 1=1,000 [A]</t>
  </si>
  <si>
    <t>02953</t>
  </si>
  <si>
    <t>OSTATNÍ POŽADAVKY - HLAVNÍ MOSTNÍ PROHLÍDKA</t>
  </si>
  <si>
    <t>KUS</t>
  </si>
  <si>
    <t>Komplet - 1.HMP dle ČSN 73 6221 před uvedením provizorní lávky do provozu vč. provádění pravidelných běžných prohlídek a včetně případných hlavních či mimořádných prohlídek po celou dobu užívání provizorního mostu a to osobou odborně způsobilou. 
Komplet 1=1,000 [A]</t>
  </si>
  <si>
    <t>Položka zahrnuje :  
- úkony dle ČSN 73 6221  
- provedení hlavní mostní prohlídky oprávněnou fyzickou nebo právnickou osobou  
- vyhotovení záznamu (protokolu), který jednoznačně definuje stav mostu  
Položka nezahrnuje:  
- x</t>
  </si>
  <si>
    <t>11343</t>
  </si>
  <si>
    <t>ODSTRAN KRYTU ZPEVNĚNÝCH PLOCH S ASFALT POJIVEM VČET PODKLADU</t>
  </si>
  <si>
    <t>Vybourání/odstranění AB-výplní spár mezi silničními panely provizorní vozovky na předmostí OP1+OP2 (vrstva ACO+ACP l.0,15m). 
Předmostí OP1 - celkem 0,10*144*0,15=2,160 [A] 
Předmostí OP2 - celkem 0,10*120*0,15=1,800 [B] 
Celkem: A+B=3,960 [C]</t>
  </si>
  <si>
    <t>11346</t>
  </si>
  <si>
    <t>ODSTRANĚNÍ KRYTU ZPEVNĚNÝCH PLOCH ZE SILNIČ DÍLCŮ (PANELŮ) VČET PODKL</t>
  </si>
  <si>
    <t>Včetně veškeré manipulace a uložení na skládku zhotovitele, očíštění a příprava pro další využití. 
Předmostí OP1 - celkem 144*0,15=21,600 [B] 
Předmostí OP2 - celkem 120*0,15=18,000 [A] 
Celkem: B+A=39,600 [C]</t>
  </si>
  <si>
    <t>13</t>
  </si>
  <si>
    <t>12110</t>
  </si>
  <si>
    <t>SEJMUTÍ ORNICE NEBO LESNÍ PŮDY</t>
  </si>
  <si>
    <t>Veškeré skrývky ornice a humózní vrstvy budou provedeny v rámci SO 201. 
0=0,000 [A]</t>
  </si>
  <si>
    <t>Položka zahrnuje:  
- sejmutí ornice bez ohledu na tloušťku vrstvy  
-  její vodorovnou dopravu  
Položka nezahrnuje:  
- uložení na trvalou skládku</t>
  </si>
  <si>
    <t>14</t>
  </si>
  <si>
    <t>12373</t>
  </si>
  <si>
    <t>ODKOP PRO SPOD STAVBU SILNIC A ŽELEZNIC TŘ. I</t>
  </si>
  <si>
    <t>Odkop zemního tělesa a příprava figur pro provedení podkladní vrstvy pro uložení prefa spodní stavby a křídel na obou předmostích mostního provizoria. Plochy dle grafického systému AutoCad. 
Předmostí OP1 - celkem 1,5*15,0+1,0*(4*3,0+3*3,0)+0,5*7,5*5,0=62,250 [A] 
Předmostí OP2 - celkem 1,5*13,0+1,0*(7*3,0+3*3,0)+0,5*7,5*5,0=68,250 [B] 
Celkem: A+B=130,500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</si>
  <si>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</si>
  <si>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15</t>
  </si>
  <si>
    <t>"Kompletní odstranění tělesa provizorní komunikace na předmostích mostního provizoria.  
Obnova území do původního (počátečního) stavu." 
Odstranění nezpevněné krajnice z R-mat provizorní komunikace - celkem 0,5*0,15*(16,5+21,5+12,0+30,5)=6,038 [G] 
Odstranění podkladní štěrkové vrstvy pod panelovým krytem - celkem 0,25*(144+120)=66,000 [F] 
Odstranění zásypu prefabrikátů na předmostí OP1+OP2- celkem (2,70*1,70*1,00)*(4+4)+(2,70*1,70*1,00)*(3+7)=82,620 [E] 
Odstranění podkladních polštářů pod spodní stavbou OP1+OP2+křídly na předmostích - celkem (0,5*3,5*7,0+0,3*(4+4)*(3,0*3))+(0,5*3,5*7,0+0,3*(7+3)*(3,0*3))=73,100 [D] 
Obsyp drenážního potrubí umístěného na dně zasypaného silničního příkopu na předmostí OP1 - celkem ((5,0+4*3,0+4*3,0)+(5,0+7*3,0+3*3,0))*(0,3*0,3)=5,760 [C] 
Výkop (zrušení) přechodové oblasti na předmostí OP1 - celkem 3,2*1,0*(12,0+2,0+6,0)=64,000 [B] 
Výkop (zrušení) přechodové oblasti na předmostí OP2 - celkem 3,2*1,0*(2+18+3)=73,600 [A] 
Celkem: G+F+E+D+C+B+A=371,118 [H]</t>
  </si>
  <si>
    <t>16</t>
  </si>
  <si>
    <t>12573</t>
  </si>
  <si>
    <t>VYKOPÁVKY ZE ZEMNÍKŮ A SKLÁDEK TŘ. I</t>
  </si>
  <si>
    <t>Vytěžení zeminy ze zemníku dočasné skládky. 
Pro položku 17110 - celkem 130,50=130,500 [A] 
Položka 12373.1 pro položku 17411 - celkem 62,25+68,25=130,500 [B] 
Celkem: A+B=261,000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</si>
  <si>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</si>
  <si>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t>
  </si>
  <si>
    <t>17110</t>
  </si>
  <si>
    <t>ULOŽENÍ SYPANINY DO NÁSYPŮ SE ZHUTNĚNÍM</t>
  </si>
  <si>
    <t>Zpětný zásyp zemního tělesa a figur na před mostích provizoria po odstranění podkladních vrstev, prefa spodní stavby a křídel na obou předmostích mostního provizoria. Plochy dle grafického systému AutoCad. Obnova stavu dle původního stavu.  
Předmostí OP1 - celkem 1,5*15,0+1,0*(4*3,0+3*3,0)+0,5*7,5*5,0=62,250 [A] 
Předmostí OP2 - celkem 1,5*13,0+1,0*(7*3,0+3*3,0)+0,5*7,5*5,0=68,250 [B] 
Celkem: A+B=130,500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</si>
  <si>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</si>
  <si>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t>
  </si>
  <si>
    <t>17120</t>
  </si>
  <si>
    <t>ULOŽENÍ SYPANINY DO NÁSYPŮ A NA SKLÁDKY BEZ ZHUTNĚNÍ</t>
  </si>
  <si>
    <t>Příspěvek položky 12373.1 - celkem 130,50=130,500 [A] 
Příspěvek položky 12373.2 - celkem 371,12=371,120 [B] 
Celkem: A+B=501,620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</si>
  <si>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</si>
  <si>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19</t>
  </si>
  <si>
    <t>17380</t>
  </si>
  <si>
    <t>ZEMNÍ KRAJNICE A DOSYPÁVKY Z NAKUPOVANÝCH MATERIÁLŮ</t>
  </si>
  <si>
    <t>Zemní krajnice provizorní komunikace - celkem 1,0*0,25*((16,5+21,5)+(12,0+30,5))=20,125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</si>
  <si>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</si>
  <si>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20</t>
  </si>
  <si>
    <t>17411</t>
  </si>
  <si>
    <t>ZÁSYP JAM A RÝH ZEMINOU SE ZHUTNĚNÍM</t>
  </si>
  <si>
    <t>Předpoklad využití materiálu z položky 12373.1 + doplnění nedostatku kubatury - 137,60-130,50=7,100 [A] 
Zásyp na rubu spodní stavby provizoria - těleso provizorní komunikace (předmostí OP1) - celkem 3,2*1,0*(12,0+2,0+6,0)=64,000 [B] 
Zásyp na rubu spodní stavby provizoria - těleso provizorní komunikace (předmostí OP2) - celkem 3,2*1,0*(2+18+3)=73,600 [C] 
Celkem: A+B+C=144,700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</si>
  <si>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</si>
  <si>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21</t>
  </si>
  <si>
    <t>17581</t>
  </si>
  <si>
    <t>OBSYP POTRUBÍ A OBJEKTŮ Z NAKUPOVANÝCH MATERIÁLŮ</t>
  </si>
  <si>
    <t>Drenážní obsyp drenážního potrubí na rubu provizorní spodní stavby. Kamenivo úzké frakce 8-16, 11-22, 16/32 apod. Obsyp po obvodu zajištěn separační geotextilií položka 289971. 
Celkem ((5,0+4*3,0+4*3,0)+(5,0+7*3,0+3*3,0))*(0,3*0,3)=5,760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</si>
  <si>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</si>
  <si>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22</t>
  </si>
  <si>
    <t>18110</t>
  </si>
  <si>
    <t>ÚPRAVA PLÁNĚ SE ZHUTNĚNÍM V HORNINĚ TŘ. I</t>
  </si>
  <si>
    <t>Podklad pod provizorní vozovku - celkem 1,25*(144+120)=330,000 [D] 
Pod prefa křídlo u OP1 - celkem 1,2*((4+4)*3*2+(3+3)*3*1)=79,200 [A] 
Pod prefa křídlo u OP2 - celkem 1,2*((3+7)*3*2+(3+3)*3*1)=93,600 [B] 
Celkem: D+A+B=502,800 [E]</t>
  </si>
  <si>
    <t>Položka zahrnuje:  
- úpravu pláně včetně vyrovnání výškových rozdílů. Míru zhutnění určuje projekt.  
Položka nezahrnuje:  
- x</t>
  </si>
  <si>
    <t>23</t>
  </si>
  <si>
    <t>18223</t>
  </si>
  <si>
    <t>ROZPROSTŘENÍ ORNICE VE SVAHU V TL DO 0,20M</t>
  </si>
  <si>
    <t>Veškeré rozprostření ornice a humózní vrstvy bude provedeno v rámci SO 201. 
0=0,000 [A]</t>
  </si>
  <si>
    <t>Položka zahrnuje:  
- nutné přemístění ornice z dočasných skládek vzdálených do 50m  
- rozprostření ornice v předepsané tloušťce ve svahu přes 1:5  
Položka nezahrnuje:  
- x</t>
  </si>
  <si>
    <t>Základy</t>
  </si>
  <si>
    <t>24</t>
  </si>
  <si>
    <t>21263</t>
  </si>
  <si>
    <t>TRATIVODY KOMPLET  Z TRUB Z PLAST HM DN DO 150MM</t>
  </si>
  <si>
    <t>Zřízení + odstranění + manipulace + uložení na trvalou skládku - Rubová drenáž spodní stavby a křídel vč. vyústění do koryta v.t. 
Celkem (5,0+4*3,0+4*3,0)+(5,0+7*3,0+3*3,0)=64,000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</si>
  <si>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</si>
  <si>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25</t>
  </si>
  <si>
    <t>27157</t>
  </si>
  <si>
    <t>POLŠTÁŘE POD ZÁKLADY Z KAMENIVA TĚŽENÉHO</t>
  </si>
  <si>
    <t>Podkladní vrstva pod opěrou OP1 a křídly - celkem 0,5*3,5*7,0+0,3*(4+4)*(3,0*3)=33,850 [B] 
Podkladní vrstva pod opěrou OP2 a křídly - celkem 0,5*3,5*7,0+0,3*(7+3)*(3,0*3)=39,250 [A] 
Celkem: B+A=73,100 [C]</t>
  </si>
  <si>
    <t>Položka zahrnuje:  
- dodávku a uložení předepsaného kameniva  
- mimostaveništní a vnitrostaveništní dopravu   
- není-li v zadávací dokumentaci uvedeno jinak, jedná se o nakupovaný materiál  
Položka nezahrnuje:  
- x</t>
  </si>
  <si>
    <t>26</t>
  </si>
  <si>
    <t>28997C</t>
  </si>
  <si>
    <t>OPLÁŠTĚNÍ (ZPEVNĚNÍ) Z GEOTEXTILIE DO 300G/M2</t>
  </si>
  <si>
    <t>Komplet - zřízení, odstranění, manipulace, uložení a poplatku za uložení na trvalou skládku. 
Separační geotextilie (min. 300g/m2) pod provozorní vozovkou na předmostí OP1+OP2 - celkem 180+180=360,000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</si>
  <si>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</si>
  <si>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Svislé konstrukce</t>
  </si>
  <si>
    <t>27</t>
  </si>
  <si>
    <t>33312</t>
  </si>
  <si>
    <t>MOSTNÍ OPĚRY A KŘÍDLA Z DÍLCŮ ŽELEZOBETON</t>
  </si>
  <si>
    <t>Komplet - manipulace, zřízení, provozování, opotřebení, nájem, uložení na skládku zhotovitele. 
Jednotková cena snížena na 45% z důvodu předpokládu použitelnosti prefabrikátů k dalšímu užití. 
Prefa mostní rovnoběžné křídlo na předmostí OP1 (rámové prefabrikáty) - celkem (4+4)*(2*3+2*2)*0,20*1,0=16,000 [A] 
Prefa mostní rovnoběžné křídlo na předmostí OP1 (panelové rovnaniny) - celkem (4*3+2*2+4*3+3*3)*(3*1*0,15)=16,650 [B] 
Prefa mostní rovnoběžné křídlo na předmostí OP2 (rámové prefabrikáty) - celkem (7+3)*(2*3+2*2)*0,20*1,0=20,000 [C] 
Prefa mostní rovnoběžné křídlo na předmostí OP2 (panelové rovnaniny) - celkem (7*3+2*3+3*3)*(3*1*0,15)=16,200 [D] 
Celkem: A+B+C+D=68,850 [E]</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</si>
  <si>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</si>
  <si>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Vodorovné konstrukce</t>
  </si>
  <si>
    <t>28</t>
  </si>
  <si>
    <t>45852</t>
  </si>
  <si>
    <t>VÝPLŇ ZA OPĚRAMI A ZDMI Z KAMENIVA DRCENÉHO</t>
  </si>
  <si>
    <t>Plocha odečtena z grafického systému AutoCAD. 
Výplň prefabrikátů na předmostí OP1 - celkem (2,70*1,70*1,00)*(4+4)=36,720 [A] 
Výplň prefabrikátů na předmostí OP2 - celkem (2,70*1,70*1,00)*(3+7)=45,900 [B] 
Celkem: A+B=82,620 [C]</t>
  </si>
  <si>
    <t>Položka zahrnuje:  
- dodávku předepsaného kameniva  
- mimostaveništní a vnitrostaveništní dopravu a jeho uložení  
- není-li v zadávací dokumentaci uvedeno jinak, jedná se o nakupovaný materiál  
Položka nezahrnuje:  
- x</t>
  </si>
  <si>
    <t>Komunikace</t>
  </si>
  <si>
    <t>29</t>
  </si>
  <si>
    <t>56335</t>
  </si>
  <si>
    <t>VOZOVKOVÉ VRSTVY ZE ŠTĚRKODRTI TL. DO 250MM</t>
  </si>
  <si>
    <t>Podkladní vrstva ze ŠDa provizorní vozovky na předmostích mostního provizoria. 
Předmostí OP1 - celkem 144=144,000 [B] 
Předmostí OP2 - celkem 120=120,000 [A] 
Celkem: B+A=264,000 [C]</t>
  </si>
  <si>
    <t>Položka zahrnuje:  
- dodání kameniva předepsané kvality a zrnitosti  
- rozprostření a zhutnění vrstvy v předepsané tloušťce  
- zřízení vrstvy bez rozlišení šířky, pokládání vrstvy po etapách  
Položka nezahrnuje:  
- postřiky, nátěry</t>
  </si>
  <si>
    <t>30</t>
  </si>
  <si>
    <t>56963</t>
  </si>
  <si>
    <t>ZPEVNĚNÍ KRAJNIC Z RECYKLOVANÉHO MATERIÁLU TL DO 150MM</t>
  </si>
  <si>
    <t>Zpevnění krajnic R-MAT fr. 0-22 tl.0,15m podél provizorní vozovky mostního provizoria na obou předmostích. 
Předmostí OP1 - celkem 0,5*(16,5+21,5)=19,000 [A] 
Předmostí OP2 - celkem 0,5*(12,0+30,5)=21,250 [B] 
Celkem: A+B=40,250 [C]</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</si>
  <si>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</si>
  <si>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31</t>
  </si>
  <si>
    <t>577212</t>
  </si>
  <si>
    <t>VRSTVY PRO OBNOVU, OPRAVY - SPOJ POSTŘIK DO 0,5KG/M2</t>
  </si>
  <si>
    <t>Rozsah odečet  ploch dle grafického systému AutoCAD. 
Spojovací postřik PS-C mezi asfaltobetonovými vrstvami ACO16 a ACP22+ provizorní vozovky na předmostích provizoria. 
Předmostí OP1+OP2 - celkem 0,10*(144+120)=26,400 [A]</t>
  </si>
  <si>
    <t>Položka zahrnuje:  
- drobné opravy a obnovu plošných rozpadů asfaltového krytu (vztahuje se na plochu jednotlivě do 800m2)  
- dodání všech předepsaných materiálů pro postřiky v předepsaném množství  
- provedení dle předepsaného technologického předpisu  
- zřízení vrstvy bez rozlišení šířky, pokládání vrstvy po etapách  
- úpravu napojení, ukončení  
Položka nezahrnuje:  
- souvislou obnovu asfaltového krytu (ta se vykáže položkami 572***)  
- výspravu výtluků (ta je zahrnuta v položkách 5779**)</t>
  </si>
  <si>
    <t>32</t>
  </si>
  <si>
    <t>577231</t>
  </si>
  <si>
    <t>VRSTVY PRO OBNOVU, OPRAVY - INFILTRAČ POSTŘIK DO 1,5KG/M2</t>
  </si>
  <si>
    <t>Rozsah odečet  ploch dle grafického systému AutoCAD. 
Spojovací postřik PS-I na podkladu asfaltobetonových vrstev provizorní vozovky na předmostích provizoria. 
Předmostí OP1+OP2 - celkem 0,10*(144+120)=26,400 [A]</t>
  </si>
  <si>
    <t>33</t>
  </si>
  <si>
    <t>5774BF</t>
  </si>
  <si>
    <t>VRSTVY PRO OBNOVU A OPRAVY Z ASF BETONU ACO 16 MODIFIK</t>
  </si>
  <si>
    <t>Výplň spár mezi silničními panely provizorní vozovky na předmostích OP1+OP2 vč. vytvoření plynulého napojení na stávající komunikaci II/314. Předpoklad 10% plochy provizorní vozovky na předmostích provizoria. 
Předmostí OP1 - celkem 0,10*144*0,06=0,864 [A] 
Předmostí OP2 - celkem 0,10*120*0,06=0,720 [B] 
Celkem: A+B=1,584 [C]</t>
  </si>
  <si>
    <t>Položka zahrnuje:  
- drobné opravy a obnovu plošných rozpadů asfaltového krytu (vztahuje se na plochu jednotlivě do 10000m2)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souvislou obnovu asfaltového krytu (ta se vykáže položkami 574*** a 575***)  
- výspravu výtluků (ta se vykáže položkami 5779**, vztahuje se na plochu jednotlivě do 10m2)  
- postřiky, nátěry  
- těsnění podél obrubníků, dilatačních zařízení, odvodňovacích proužků, odvodňovačů, vpustí, šachet a pod.  
- očištění podkladu po veřejném provozu</t>
  </si>
  <si>
    <t>34</t>
  </si>
  <si>
    <t>5774FI</t>
  </si>
  <si>
    <t>VRSTVY PRO OBNOVU A OPRAVY Z ASF BETONU ACP 22+, 22S MODIFIK</t>
  </si>
  <si>
    <t>Výplň spár mezi silničními panely provizorní vozovky na předmostích OP1+OP2 vč. vytvoření plynulého napojení na stávající komunikaci II/314. Předpoklad 10% plochy provizorní vozovky na předmostích provizoria. 
Předmostí OP1 - celkem 0,10*144*(0,15-0,06)=1,296 [A] 
Předmostí OP2 - celkem 0,10*120*(0,15-0,06)=1,080 [B] 
Celkem: A+B=2,376 [C]</t>
  </si>
  <si>
    <t>35</t>
  </si>
  <si>
    <t>58301</t>
  </si>
  <si>
    <t>KRYT ZE SILNIČNÍCH DÍLCŮ (PANELŮ) TL 150MM</t>
  </si>
  <si>
    <t>Kryt provizorní vozovky na předmostích ze silničních panelů. 
Předmostí OP1 - celkem 144=144,000 [A] 
Předmostí OP2 - celkem 120=120,000 [B] 
Celkem: A+B=264,000 [C]</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</si>
  <si>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</si>
  <si>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36</t>
  </si>
  <si>
    <t>9111A2</t>
  </si>
  <si>
    <t>ZÁBRADLÍ SILNIČNÍ S VODOR MADLY - MONTÁŽ S PŘESUNEM (BEZ DODÁVKY)</t>
  </si>
  <si>
    <t>Dodávka + montáž - Pravostranné 3-madlové zábradlí (v. 1,10m) provizorní stezky. Provizorní zábradlí bude doplněno o výplň z drátěného pletiva (oko max. 15/15m) dle požadavků vyhl. 398/2009Sb. 
Zřízení + osazení - celkem 25,5+18,0+36,5=80,000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</si>
  <si>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Položka nezahrnuje:  
- kompletní novou PKO</t>
  </si>
  <si>
    <t>37</t>
  </si>
  <si>
    <t>9111A3</t>
  </si>
  <si>
    <t>ZÁBRADLÍ SILNIČNÍ S VODOR MADLY - DEMONTÁŽ S PŘESUNEM</t>
  </si>
  <si>
    <t>Demontáž - Pravostranné 3-madlové zábradlí (v. 1,10m) provizorní stezky. Provizorní zábradlí bude doplněno o výplň z drátěného pletiva (oko max. 15/15m) dle požadavků vyhl. 398/2009Sb. 
Demontáž - celkem 25,5+18,0+36,5=80,000 [A]</t>
  </si>
  <si>
    <t>38</t>
  </si>
  <si>
    <t>9111A9</t>
  </si>
  <si>
    <t>ZÁBRADLÍ SILNIČNÍ S VODOR MADLY - NÁJEM</t>
  </si>
  <si>
    <t>MDEN</t>
  </si>
  <si>
    <t>Nájem - Pravostranné 3-madlové zábradlí (v. 1,10m) provizorní stezky. Provizorní zábradlí bude doplněno o výplň z drátěného pletiva (oko max. 15/15m) dle požadavků vyhl. 398/2009Sb. 
Nájem - celkem (25,5+18,0+36,5)*(30*5)=12 000,000 [A]</t>
  </si>
  <si>
    <t>Položka zahrnuje:  
- denní sazbu za pronájem zařízení  
Položka nezahrnuje:  
-x  
Způsob měření:  
- počet měrných jednotek se určí jako součin délky zařízení a počtu dnů použití</t>
  </si>
  <si>
    <t>39</t>
  </si>
  <si>
    <t>911EC2</t>
  </si>
  <si>
    <t>SVODIDLO BETON, ÚROVEŇ ZADRŽ H2 VÝŠ 1,1M - MONTÁŽ S PŘESUNEM (BEZ DODÁVKY)</t>
  </si>
  <si>
    <t>Zajištění dopravního prostoru provizorní komunikace - zádržný systémem (s minimální zádržností H2). 
Zajištění dopravního prostoru na předmostí OP1 - celkem 4,0*(7+6)=52,000 [A] 
Zajištění dopravního prostoru na předmostí OP1 - celkem 4,0*(10+12)=88,000 [B] 
Celkem: A+B=140,000 [C]</t>
  </si>
  <si>
    <t>Položka zahrnuje:  
- dopravu zařízení   
- jeho montáž a osazení na určeném místě včetně všech nutných konstrukcí a prací  
- nutnou opravu poškozených částí, opravu nátěrů  
- případnou náhradu zničených částí  
Položka nezahrnuje:  
- podkladní vrstvu  
Způsob měření:  
- vykazuje se délka svodidla v základní výšce, délka náběhů se nezapočítává</t>
  </si>
  <si>
    <t>40</t>
  </si>
  <si>
    <t>911EC3</t>
  </si>
  <si>
    <t>SVODIDLO BETON, ÚROVEŇ ZADRŽ H2 VÝŠ 1,1M - DEMONTÁŽ S PŘESUNEM</t>
  </si>
  <si>
    <t>Zajištění dopravního prostoru provizorní komunikace - zádržný systémem (s minimální zádržností H2). 
Demontáž - celkem 4,0*(7+6+10+12)=140,000 [A]</t>
  </si>
  <si>
    <t>Položka zahrnuje:  
- demontáž a odstranění zařízení  
- jeho odvoz na předepsané místo  
Položka nezahrnuje:  
- x  
Způsob měření:  
- vykazuje se délka svodidla v základní výšce, délka náběhů se nezapočítává</t>
  </si>
  <si>
    <t>41</t>
  </si>
  <si>
    <t>911EC9</t>
  </si>
  <si>
    <t>SVODIDLO BETON, ÚROVEŇ ZADRŽ H2 VÝŠ 1,1M - NÁJEM</t>
  </si>
  <si>
    <t>Zajištění prostoru staveniště zádržný systémem (s minimální zádržností H2) dle aktuální fáze výstavby. 
Nájem - Celkem (4,0*(7+6+10+12))*(30*5)=21 000,000 [A]</t>
  </si>
  <si>
    <t>Položka zahrnuje:  
- denní sazbu za pronájem zařízení  
Položka nezahrnuje:  
- x  
Způsob měření:  
- počet měrných jednotek se určí jako součin délky zařízení v předepsané výšce a počtu dnů použití</t>
  </si>
  <si>
    <t>42</t>
  </si>
  <si>
    <t>912283</t>
  </si>
  <si>
    <t>SMĚROVÉ SLOUPKY Z PLAST HMOT - DEMONTÁŽ A ODVOZ</t>
  </si>
  <si>
    <t>Předmostí OP1+OP2 - Celkem 7+6+10+12=35,000 [A]</t>
  </si>
  <si>
    <t>Položka zahrnuje:  
- demontáž stávajícího sloupku  
- jeho odvoz do skladu nebo na skládku  
Položka nezahrnuje:  
- x</t>
  </si>
  <si>
    <t>43</t>
  </si>
  <si>
    <t>91238</t>
  </si>
  <si>
    <t>SMĚROVÉ SLOUPKY Z PLAST HMOT - NÁSTAVCE NA SVODIDLA VČETNĚ ODRAZNÉHO PÁSKU</t>
  </si>
  <si>
    <t>Komplet - na betonových vodících stěnách á4,0m na obou předmostích. 
Předmostí OP1+OP2 - Celkem 7+6+10+12=35,000 [A]</t>
  </si>
  <si>
    <t>Položka zahrnuje:  
- dodání a osazení sloupku včetně nutných zemních prací  
- vnitrostaveništní a mimostaveništní doprava  
- odrazky plastové nebo z retroreflexní fólie  
Položka nezahrnuje:  
- x</t>
  </si>
  <si>
    <t>44</t>
  </si>
  <si>
    <t>914122</t>
  </si>
  <si>
    <t>DOPRAVNÍ ZNAČKY ZÁKLADNÍ VELIKOSTI OCELOVÉ FÓLIE TŘ 1 - MONTÁŽ S PŘEMÍSTĚNÍM</t>
  </si>
  <si>
    <t>Objízdná trasa - celkem 26=26,000 [A] 
Prostor staveniště - Celkem 40=40,000 [B] 
Celkem: A+B=66,000 [C]</t>
  </si>
  <si>
    <t>Položka zahrnuje:  
- dopravu demontované značky z dočasné skládky  
- osazení a montáž značky na místě určeném projektem  
- nutnou opravu poškozených částí  
Položka nezahrnuje:  
- dodávku značky</t>
  </si>
  <si>
    <t>45</t>
  </si>
  <si>
    <t>914123</t>
  </si>
  <si>
    <t>DOPRAVNÍ ZNAČKY ZÁKLADNÍ VELIKOSTI OCELOVÉ FÓLIE TŘ 1 - DEMONTÁŽ</t>
  </si>
  <si>
    <t>Položka zahrnuje:  
- odstranění, demontáž a odklizení materiálu s odvozem na předepsané místo  
Položka nezahrnuje:  
- x</t>
  </si>
  <si>
    <t>46</t>
  </si>
  <si>
    <t>914129</t>
  </si>
  <si>
    <t>DOPRAV ZNAČKY ZÁKLAD VEL OCEL FÓLIE TŘ 1 - NÁJEMNÉ</t>
  </si>
  <si>
    <t>KSDEN</t>
  </si>
  <si>
    <t>Objízdná trasa - celkem (26)*(30*5)=3 900,000 [B] 
Prostor staveniště - Celkem (40)*(30*5)=6 000,000 [A] 
Celkem: B+A=9 900,000 [C]</t>
  </si>
  <si>
    <t>Položka zahrnuje:  
- sazbu za pronájem dopravních značek a zařízení  
Položka nezahrnuje:  
- x  
Způsob měření:  
- počet jednotek je určen jako součin počtu značek a počtu dní použití</t>
  </si>
  <si>
    <t>47</t>
  </si>
  <si>
    <t>914412</t>
  </si>
  <si>
    <t>DOPRAVNÍ ZNAČKY 100X150CM OCELOVÉ - MONTÁŽ S PŘEMÍSTĚNÍM</t>
  </si>
  <si>
    <t>Objízdná trasa - celkem 11=11,000 [A] 
Prostor staveniště - Celkem 3=3,000 [B] 
Celkem: A+B=14,000 [C]</t>
  </si>
  <si>
    <t>48</t>
  </si>
  <si>
    <t>914413</t>
  </si>
  <si>
    <t>DOPRAVNÍ ZNAČKY 100X150CM OCELOVÉ - DEMONTÁŽ</t>
  </si>
  <si>
    <t>Objízdná trasa - celkem 11=11,000 [B] 
Prostor staveniště - Celkem 3=3,000 [A] 
Celkem: B+A=14,000 [C]</t>
  </si>
  <si>
    <t>49</t>
  </si>
  <si>
    <t>914419</t>
  </si>
  <si>
    <t>DOPRAV ZNAČKY 100X150CM OCEL - NÁJEMNÉ</t>
  </si>
  <si>
    <t>Nájemné - Objízdná trasa - celkem 11*(30*5)=1 650,000 [A] 
Nájemné - Prostor staveniště - Celkem 3*(30*5)=450,000 [B] 
Celkem: A+B=2 100,000 [C]</t>
  </si>
  <si>
    <t>50</t>
  </si>
  <si>
    <t>916152</t>
  </si>
  <si>
    <t>SEMAFOROVÁ PŘENOSNÁ SOUPRAVA - MONTÁŽ S PŘESUNEM</t>
  </si>
  <si>
    <t>"Trojcestná semaforová souprava v prostoru staveniště s funkcí zobrazení odpočtu do zelené fáze (3ks vzájemně koordinované semafory). 
Pozn. 1ks semaforová souprava ~ 2ks přesné semafory." 
Prostor staveniště - Celkem 1,5=1,500 [A]</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</si>
  <si>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</si>
  <si>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51</t>
  </si>
  <si>
    <t>916153</t>
  </si>
  <si>
    <t>SEMAFOROVÁ PŘENOSNÁ SOUPRAVA - DEMONTÁŽ</t>
  </si>
  <si>
    <t>"Trojcestná semaforová souprava v prostoru staveniště s funkcí zobrazení odpočtu do zelené fáze (3ks vzájemně koordinované semafory). 
Pozn. 1ks semaforová souprava ~ 2ks přesné semafory." 
Celkem 1,5=1,500 [A]</t>
  </si>
  <si>
    <t>52</t>
  </si>
  <si>
    <t>916159</t>
  </si>
  <si>
    <t>SEMAFOROVÁ PŘENOSNÁ SOUPRAVA - NÁJEMNÉ</t>
  </si>
  <si>
    <t>Nájem - Prostor staveniště - Celkem 1,5*(30*5)=225,000 [A]</t>
  </si>
  <si>
    <t>Položka zahrnuje:  
- sazbu za pronájem zařízení  
Položka nezahrnuje:  
- x  
Způsob měření:  
- součin počtu zařízení a počtu dní použití.</t>
  </si>
  <si>
    <t>53</t>
  </si>
  <si>
    <t>916312</t>
  </si>
  <si>
    <t>DOPRAVNÍ ZÁBRANY Z2 S FÓLIÍ TŘ 1 - MONTÁŽ S PŘESUNEM</t>
  </si>
  <si>
    <t>Prostor staveniště - Celkem 2=2,000 [A]</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</si>
  <si>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</si>
  <si>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54</t>
  </si>
  <si>
    <t>916313</t>
  </si>
  <si>
    <t>DOPRAVNÍ ZÁBRANY Z2 S FÓLIÍ TŘ 1 - DEMONTÁŽ</t>
  </si>
  <si>
    <t>55</t>
  </si>
  <si>
    <t>916319</t>
  </si>
  <si>
    <t>DOPRAVNÍ ZÁBRANY Z2 - NÁJEMNÉ</t>
  </si>
  <si>
    <t>Nájemné - Prostor staveniště - celkem 2*(30*5)=300,000 [A]</t>
  </si>
  <si>
    <t>56</t>
  </si>
  <si>
    <t>916362</t>
  </si>
  <si>
    <t>SMĚROVACÍ DESKY Z4 OBOUSTR S FÓLIÍ TŘ 2 - MONTÁŽ S PŘESUNEM</t>
  </si>
  <si>
    <t>Prostor staveniště - Celkem 40=40,000 [A]</t>
  </si>
  <si>
    <t>57</t>
  </si>
  <si>
    <t>916363</t>
  </si>
  <si>
    <t>SMĚROVACÍ DESKY Z4 OBOUSTR S FÓLIÍ TŘ 2 - DEMONTÁŽ</t>
  </si>
  <si>
    <t>58</t>
  </si>
  <si>
    <t>916369</t>
  </si>
  <si>
    <t>SMĚROVACÍ DESKY Z4 OBOUSTR S FÓLIÍ TŘ 2 - NÁJEMNÉ</t>
  </si>
  <si>
    <t>Nájemné - Prostor staveniště - Celkem 40*(30*5)=6 000,000 [A]</t>
  </si>
  <si>
    <t>59</t>
  </si>
  <si>
    <t>916712</t>
  </si>
  <si>
    <t>UPEVŇOVACÍ KONSTR - PODKLADNÍ DESKA POD 28KG - MONTÁŽ S PŘESUNEM</t>
  </si>
  <si>
    <t>Pro dočasné SDZ (základní velikosti). 
Objízdná trasa - Celkem 26=26,000 [A] 
Prostor staveniště - Celkem 40=40,000 [B] 
Celkem: A+B=66,000 [C]</t>
  </si>
  <si>
    <t>60</t>
  </si>
  <si>
    <t>916713</t>
  </si>
  <si>
    <t>UPEVŇOVACÍ KONSTR - PODKLADNÍ DESKA POD 28KG - DEMONTÁŽ</t>
  </si>
  <si>
    <t>Pro dočasné SDZ (základní velikosti). 
Objízdná trasa - Celkem 26=26,000 [B] 
Prostor staveniště - Celkem 40=40,000 [A] 
Celkem: B+A=66,000 [C]</t>
  </si>
  <si>
    <t>61</t>
  </si>
  <si>
    <t>916719</t>
  </si>
  <si>
    <t>UPEVŇOVACÍ KONSTR - PODKLAD DESKA POD 28KG - NÁJEMNÉ</t>
  </si>
  <si>
    <t>Pro dočasné SDZ (základní velikosti). 
Objízdná trasa - Celkem 26*(30*5)=3 900,000 [A] 
Prostor staveniště - Celkem 40*(30*5)=6 000,000 [B] 
Celkem: A+B=9 900,000 [C]</t>
  </si>
  <si>
    <t>Položka zahrnuje:  
- sazbu za pronájem zařízení  
Položka nezahrnuje:  
- x  
Způsob měření:  
- počet měrných jednotek se určí jako součin počtu zařízení a počtu dní použití.</t>
  </si>
  <si>
    <t>62</t>
  </si>
  <si>
    <t>916722</t>
  </si>
  <si>
    <t>UPEVŇOVACÍ KONSTR - PODKLADNÍ DESKA OD 28KG - MONTÁŽ S PŘESUNEM</t>
  </si>
  <si>
    <t>Pro dočasné SDZ 100x150cm + Z2. 
Objízdná trasa - Celkem 11=11,000 [A] 
Prostor staveniště - Celkem 3+2=5,000 [B] 
Celkem: A+B=16,000 [C]</t>
  </si>
  <si>
    <t>63</t>
  </si>
  <si>
    <t>916723</t>
  </si>
  <si>
    <t>UPEVŇOVACÍ KONSTR - PODKLADNÍ DESKA OD 28KG - DEMONTÁŽ</t>
  </si>
  <si>
    <t>64</t>
  </si>
  <si>
    <t>916729</t>
  </si>
  <si>
    <t>UPEVŇOVACÍ KONSTR - PODKL DESKA OD 28KG - NÁJEMNÉ</t>
  </si>
  <si>
    <t>Pro dočasné SDZ 100x150cm + Z2. 
Objízdná trasa - Celkem 11*(30*5)=1 650,000 [A] 
Prostor staveniště - Celkem (3+2)*(30*5)=750,000 [B] 
Celkem: A+B=2 400,000 [C]</t>
  </si>
  <si>
    <t>65</t>
  </si>
  <si>
    <t>916732</t>
  </si>
  <si>
    <t>UPEVŇOVACÍ KONSTR - OCEL STOJAN - MONTÁŽ S PŘESUNEM</t>
  </si>
  <si>
    <t>Sloupky k dočasnému SDZ. 
Objízdná trasa - Celkem 26+11=37,000 [A] 
Prostor staveniště - Celkem 40+3+2=45,000 [B] 
Celkem: A+B=82,000 [C]</t>
  </si>
  <si>
    <t>66</t>
  </si>
  <si>
    <t>916733</t>
  </si>
  <si>
    <t>UPEVŇOVACÍ KONSTR - OCEL STOJAN - DEMONTÁŽ</t>
  </si>
  <si>
    <t>67</t>
  </si>
  <si>
    <t>916739</t>
  </si>
  <si>
    <t>UPEVŇOVACÍ KONSTR - OCEL STOJAN - NÁJEMNÉ</t>
  </si>
  <si>
    <t>Sloupky k dočasnému SDZ. 
Objízdná trasa - Celkem (26+11)*(30*5)=5 550,000 [A] 
Prostor staveniště - Celkem (40+3+2)*(30*5)=6 750,000 [B] 
Celkem: A+B=12 300,000 [C]</t>
  </si>
  <si>
    <t>68</t>
  </si>
  <si>
    <t>916812</t>
  </si>
  <si>
    <t>ODDĚL OPLOCENÍ S PODSTAVCI DRÁTĚNNÉ - MONTÁŽ S PŘESUNEM</t>
  </si>
  <si>
    <t>Ochrana a zajištění prostoru staveniště proti vstupu neoprávněných osob oplocením v.1,80m. 
Celkem (10+35)+(10+50)=105,000 [A]</t>
  </si>
  <si>
    <t>69</t>
  </si>
  <si>
    <t>916813</t>
  </si>
  <si>
    <t>ODDĚL OPLOCENÍ S PODSTAVCI DRÁTĚNNÉ - DEMONTÁŽ</t>
  </si>
  <si>
    <t>70</t>
  </si>
  <si>
    <t>916819</t>
  </si>
  <si>
    <t>ODDĚL OPLOCENÍ S PODSTAVCI DRÁTĚNNÉ - NÁJEMNÉ</t>
  </si>
  <si>
    <t>ODDĚL OPLOCENÍ S PODSTAVCI DRÁTĚNNÉ - NÁJEMNÉ 
Ochrana a zajištění prostoru staveniště proti vstupu neoprávněných osob oplocením v.1,80m. 
Nájem - Celkem ((10+35)+(10+50))*(30*5)=15 750,000 [A]</t>
  </si>
  <si>
    <t>71</t>
  </si>
  <si>
    <t>96611</t>
  </si>
  <si>
    <t>BOURÁNÍ KONSTRUKCÍ Z BETONOVÝCH DÍLCŮ</t>
  </si>
  <si>
    <t>Rozebrání (NIKOLIV BOURÁNÍ) provizorní spodní stavby mostního provizoria. Součástí položky veškerá manipulace, odvoz a uložení na stanovenou skládku zhotovitele. 
Prefa mostní rovnoběžné křídlo na předmostí OP1 (rámové prefabrikáty) - celkem (4+4)*(2*3+2*2)*0,20*1,0=16,000 [A] 
Prefa mostní rovnoběžné křídlo na předmostí OP1 (panelové rovnaniny) - celkem (4*3+2*2+4*3+3*3)*(3*1*0,15)=16,650 [B] 
Prefa mostní rovnoběžné křídlo na předmostí OP2 (rámové prefabrikáty) - celkem (7+3)*(2*3+2*2)*0,20*1,0=20,000 [C] 
Prefa mostní rovnoběžné křídlo na předmostí OP2 (panelové rovnaniny) - celkem (7*3+2*3+3*3)*(3*1*0,15)=16,200 [D] 
Celkem: A+B+C+D=68,850 [E]</t>
  </si>
  <si>
    <t>SO 201</t>
  </si>
  <si>
    <t>MOST EV. Č. 314-003</t>
  </si>
  <si>
    <t>014111</t>
  </si>
  <si>
    <t>POPLATKY ZA SKLÁDKU TYP S-IO (INERTNÍ ODPAD)</t>
  </si>
  <si>
    <t>Poplatky za uložení zemin a přebytků výkopku. 
celkem položka 11332 - +42,53=42,530 [A] 
celkem položka 12373 - +67,38=67,380 [B] 
celkem položka 12473 - +100,0=100,000 [C] 
celkem položka 12960 - +24,0=24,000 [D] 
celkem položka 13173.1 - +883,63=883,630 [E] 
celkem položka 13173.2 - +97,0=97,000 [F] 
celkem položka 13273 - +33,30=33,300 [G] 
celkem položka 23668 - +19,20=19,200 [H] 
celkem položka 26133.1 + 26133.2 - +(0,25*0,15*0,15*3,14)*(987,0+99,0)=19,181 [I] 
celkem položka 26145 - +(0,25*0,3*0,3*3,14)*(276,0)=19,499 [J] 
celkem položka 17110 - -100,0=- 100,000 [K] 
celkem položka 173103 - -48,95=-48,950 [L] 
celkem položka 17411 - -138,70=- 138,700 [M] 
Celkem: A+B+C+D+E+F+G+H+I+J+K+L+M=1 018,070 [N]</t>
  </si>
  <si>
    <t>Poplatky za uložení stavebních sutí a kamene. 
položka 11424 - 28,32=28,320 [A]</t>
  </si>
  <si>
    <t>Všechny dílčí součásti položky včetně dopravy na skládku! 
Poplatky za uložení vozovkových vrstev s obsahem asfaltu (dle průzkumu vozovky na výskyt PAU veškerý materiál zatříděn do kategorie ZAS-T1 dle vyhlášky č. 283/2023 Sb.). 
celkem - položka 11333 - +26,44=26,440 [A]</t>
  </si>
  <si>
    <t>02520</t>
  </si>
  <si>
    <t>ZKOUŠENÍ MATERIÁLŮ NEZÁVISLOU ZKUŠEBNOU</t>
  </si>
  <si>
    <t>Laboratorní zkouška sedimentu z koryta toku jako podklad pro rozhodnutí o způsobu likvidace vyzískaného materiálu (komplet odběr vzorků, vyhodnocení, závěrečná zpráva, doporučení apod.). 
Komplet 1=1,000 [A]</t>
  </si>
  <si>
    <t>Položka zahrnuje:  
- veškeré náklady spojené s objednatelem požadovanými zkouškami  
Položka nezahrnuje:  
- x</t>
  </si>
  <si>
    <t>Fakturace bude prováděna dle skutečnosti až po potvrzení a odsouhlasení TDI či objednatelem. 
Pomocné práce pro zajištění zpřístupnění stavební jámy například po svážnicích z prostoru předmostí v případě zhoršených klimatických podmínek (panelové rovnaniny popř. jiné technické opatření pro zajištění přístupu do stavební jámy na obou předmostích). 
Komplet 1=1,000 [A]</t>
  </si>
  <si>
    <t>029412</t>
  </si>
  <si>
    <t>OSTATNÍ POŽADAVKY - VYPRACOVÁNÍ MOSTNÍHO LISTU</t>
  </si>
  <si>
    <t>Mostní list objektu ev. č. 314-003, celkem 4x tisk, 1x CD 
1=1,000 [A]</t>
  </si>
  <si>
    <t>Vypracování RDS SO 201 (4x tisk; 1x CD) - komplet 1=1,000 [A]</t>
  </si>
  <si>
    <t>Vypracování 1.HMP dokončeného mostního objektu ev. č. 3081-1 v souladu s  ČSN 73 6220, 73 6221, 73 6222. Předání investorovi 4x tisk + 1x CD vč. vložení do systému Mostar.cz - komplet 1=1,000 [A]</t>
  </si>
  <si>
    <t>11120</t>
  </si>
  <si>
    <t>ODSTRANĚNÍ KŘOVIN</t>
  </si>
  <si>
    <t>Zahrnuje veškerou manipulaci vč. uložení a poplatku za uložení. 
Odstranění křovin ve stanoveném rozsahu a také stromů do průměru 0,10m. 
Odstranění keřových porostů ze zájmového prostoru staveniště - celkem 39,9=39,900 [A]</t>
  </si>
  <si>
    <t>Položka zahrnuje:  
- odstranění křovin a stromů do průměru 100 mm  
- dopravu dřevin bez ohledu na vzdálenost  
- spálení na hromadách nebo štěpkování  
Položka nezahrnuje:  
- x</t>
  </si>
  <si>
    <t>11221</t>
  </si>
  <si>
    <t>ODSTRANĚNÍ PAŘEZŮ D DO 0,5M</t>
  </si>
  <si>
    <t>Zahrnuje veškerou manipulaci vč. uložení a poplatku za uložení. 
Odstranění pařezů v minulosti odstraněných stromů vlevo v patě tělesa komunikace - Celkem 5=5,000 [A]</t>
  </si>
  <si>
    <t>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</si>
  <si>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11223</t>
  </si>
  <si>
    <t>ODSTRANĚNÍ PAŘEZŮ D PŘES 0,9M</t>
  </si>
  <si>
    <t>Zahrnuje veškerou manipulaci vč. uložení a poplatku za uložení. 
Odstranění pařezů v minulosti odstraněných stromů vlevo v patě tělesa komunikace - Celkem 8=8,000 [A]</t>
  </si>
  <si>
    <t>11332</t>
  </si>
  <si>
    <t>ODSTRANĚNÍ PODKLADŮ ZPEVNĚNÝCH PLOCH Z KAMENIVA NESTMELENÉHO</t>
  </si>
  <si>
    <t>Plocha odečtena z grafického systému AutoCAD. 
Odkop podkladu vozovky na předmostí OP1 (kompletní obnova vozovky) - celkem (0,35-0,20)*182,8=27,420 [A] 
Odkop podkladu vozovky na předmostí OP2 (kompletní obnova vozovky) - celkem (0,35-0,20)*100,7=15,105 [B] 
Celkem: A+B=42,525 [C]</t>
  </si>
  <si>
    <t>Plocha odečtena z grafického systému AutoCAD. Skryté rozměry odhadovány. 
Položka vč. uložení na skládku. 
Předmostí OP1 (kompletní výměna vozovky) - celkem (0,20-0,12)*182,8=14,624 [A] 
Na mostě ev. č. 314-003 - celkem (0,18-0,08)*37,6=3,760 [B] 
Předmostí OP2 (kompletní výměna vozovky) - celkem (0,20-0,12)*100,7=8,056 [C] 
Celkem: A+B+C=26,440 [D]</t>
  </si>
  <si>
    <t>Komplet vč. veškeré manipulace, uložení na skládku a případného poplatku za uložení. 
Ochranná panelová rovnanina vpravo nad podzemní trasou sdělovacího vedení - celkem 0,20*1,00*70,0=14,000 [A]</t>
  </si>
  <si>
    <t>11372</t>
  </si>
  <si>
    <t>FRÉZOVÁNÍ ZPEVNĚNÝCH PLOCH ASFALTOVÝCH</t>
  </si>
  <si>
    <t>Odkoupení zhotovitelem dle podmínek ZD.  Plochy odečteny z grafického systému AutoCAD. 
Předmostí OP1 (mimo most ev.č. 314-002A) - celkem 0,12*(16,5+194,5)=25,320 [A] 
Předmostí OP1 na mostě ev.č. 314-002A - celkem 0,09*29,0=2,610 [B] 
Předmostí OP1 - Hospodářský sjezd (vpravo) - celkem 0,12*27,5=3,300 [C] 
Na mostě ev. č. 314-003 - celkem 0,08*37,6=3,008 [D] 
Předmostí OP2 - celkem 0,12*126,2=15,144 [E] 
Celkem: A+B+C+D+E=49,382 [F]</t>
  </si>
  <si>
    <t>113765</t>
  </si>
  <si>
    <t>FRÉZOVÁNÍ DRÁŽKY PRŮŘEZU DO 600MM2 V ASFALTOVÉ VOZOVCE</t>
  </si>
  <si>
    <t>Drážky pro těsnící asfaltové zálivky ve vozovce. 
Celkem 4,5+9,0+10,0+4,25+42,8+3,0+5,1+41,6+2,5+5,2+4*4*0,5+2*2*6,0=159,950 [A]</t>
  </si>
  <si>
    <t>Položka zahrnuje:  
- veškerou manipulaci s vybouranou sutí a s vybouranými hmotami vč. uložení na skládku.  
Položka nezahrnuje:  
- x</t>
  </si>
  <si>
    <t>11424</t>
  </si>
  <si>
    <t>ODSTRAN KONSTR VODNÍCH KORYT Z LOM KAM NA SUCHO</t>
  </si>
  <si>
    <t>Kompletní odstranění/rozebrání předpokládaných kamenných rovnanin pod mostem. Fakturace bude prováděna dle skutečnosti až po potvrzení a odsouhlasení TDI či objednatelem. Plochy odečteny z grafického systému AutoCAD. Zakryté rozměry odhadovány. 
Koryto v.t. na vtoku - celkem 0,4*(1,2*1,0+0,0+1,2*1,0)*4,0=3,840 [A] 
Koryto v.t. pod mostem - celkem 0,4*(1,2*1,0+0,0+1,2*1,0)*5,5=5,280 [B] 
Koryto v.t. na vtoku - celkem 0,4*(1,2*1,0+0,0+1,2*1,0)*20,0=19,200 [C] 
Celkem: A+B+C=28,320 [D]</t>
  </si>
  <si>
    <t>Položka zahrnuje:  
- odstranění konstrukcí vodních koryt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Způsob měření:  
- měří se v m3 vybouraných hmot ve stavu před vybouráním</t>
  </si>
  <si>
    <t>11526</t>
  </si>
  <si>
    <t>PŘEVEDENÍ VODY POTRUBÍM DN 800 NEBO ŽLABY R.O. DO 2,8M</t>
  </si>
  <si>
    <t>Provizorní zatrubnění koryta v.t. DN500. Po dobu výstavby. 
Celkem 50=50,000 [A]</t>
  </si>
  <si>
    <t>Položka zahrnuje:  
- převedení vody na povrchu  
- zřízení, udržování a odstranění příslušného zařízení  
Položka nezahrnuje:  
- x  
Způsob měření:  
- převedení vody se uvádí buď průměrem potrubí (DN) nebo délkou rozvinutého obvodu žlabu (r.o.)</t>
  </si>
  <si>
    <t>Sejmutí humózní vrstvy a ornice vč. odvozu na dočasnou skládku zhotovitele. 
Celkem L+P - 0,2*(312,0+314,0)+0,2*(24,2+20,5+8,3+189,2)=173,640 [A]</t>
  </si>
  <si>
    <t>Plochy odečteny z grafického systému AutoCAD. 
Stupňovitý odkop tělesa komunikace II/314 vlevo těsně za mostem ev. č. 314-002A pro realizaci vyztuženého svahu. 
Celkem 5,5*3,5*3,5=67,375 [A]</t>
  </si>
  <si>
    <t>12473</t>
  </si>
  <si>
    <t>VYKOPÁVKY PRO KORYTA VODOTEČÍ TŘ. I</t>
  </si>
  <si>
    <t>Modelace a úpravy břehových partií koryta v.t. na vtoku a výtoku za účelem vytvoření plynulého napojení na stávající koryto v.t. 
Úprava (modelace) koryta v.t. na VTOKU - celkem 20=20,000 [A] 
Úprava (modelace) koryta v.t. na VÝTOKU - celkem 80=80,000 [B] 
Celkem: A+B=100,000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</si>
  <si>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Položka nezahrnuje:  
- uložení zeminy (na skládku, do násypu) ani poplatky za skládku, vykazují se v položce č.0141**</t>
  </si>
  <si>
    <t>Vytěžení zeminy ze zemníku dočasné skládky pro zpětné použití. 
celkem pro položku 17110 - 100,0=100,000 [A] 
celkem pro položku 173103 - 48,95=48,950 [B] 
celkem pro položku 17411 - 138,70=138,700 [C] 
celkem pro položku 18223 - 173,64=173,640 [D] 
Celkem: A+B+C+D=461,290 [E]</t>
  </si>
  <si>
    <t>12960</t>
  </si>
  <si>
    <t>ČIŠTĚNÍ VODOTEČÍ A MELIORAČ KANÁLŮ OD NÁNOSŮ</t>
  </si>
  <si>
    <t>Fakturace bude prováděna dle skutečnosti až po potvrzení a odsouhlasení TDI či objednatelem. 
Odstranění nánosu/sedimentu v korytě v.t. (vtok - most - výtok)- celkem 5+4+15=24,000 [A]</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</si>
  <si>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</si>
  <si>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</si>
  <si>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</si>
  <si>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Plocha odečtena z grafického systému AutoCAD. 
Výkop přechodové oblasti OP1 (svážnice) - celkem 32,4*3,00=97,200 [A] 
Výkop (na rubu+líci) pro křídlo I+Ia  - celkem 54,38*3,5=190,330 [B] 
Výkop (na rubu+líci) pro křídlo II+IIa  - celkem 84,31*3,75=316,163 [C] 
Výkop (na rubu+líci) pro křídlo IIb + vyztužený svah - celkem 3,5*3,5=12,250 [D] 
Výkop přechodové oblasti OP2 (svážnice) - celkem 20,78*3,00=62,340 [E] 
Výkop (na rubu+líci) pro křídlo III+IIIa - celkem 39,6*3,5=138,600 [F] 
Výkop (na rubu+líci) pro křídlo IV - celkem 17,8*3,75=66,750 [G] 
Celkem: A+B+C+D+E+F+G=883,633 [H]</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</si>
  <si>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</si>
  <si>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Plocha odečtena z grafického systému AutoCAD. 
Fakturace bude prováděna dle skutečnosti až po potvrzení a odsouhlasení TDI či objednatelem. 
Výměna podloží pod OP1 + křídla I+Ia+II+IIa+IIb - celkem 0,5*125,0=62,500 [A] 
Výměna podloží pod OP2 + křídla III+IIIa+IV - celkem 0,5*69,0=34,500 [B] 
Celkem: A+B=97,000 [C]</t>
  </si>
  <si>
    <t>13273</t>
  </si>
  <si>
    <t>HLOUBENÍ RÝH ŠÍŘ DO 2M PAŽ I NEPAŽ TŘ. I</t>
  </si>
  <si>
    <t>Stabilizační práhy kamenných dlažeb - Návodní strana mostu - celkem (0,8*0,6)*(1,2*1,0+3,7+1,2*1,0)=2,928 [A] 
Stabilizační práhy kamenných dlažeb - Povodní strana mostu - celkem (0,8*0,6)*(1,2*1,0+2,1+3,7+1,2*1,0)=3,936 [B] 
Podélná stabilizační patka v patě břehů - vpravo - celkem (0,8*0,4)*30,2=9,664 [C] 
Podélná stabilizační patka v patě břehů - vlevo - celkem (0,8*0,4)*25,9=8,288 [D] 
Stabilizační prahy a patky kamenných rovnanin v korytě - povodní strana - celkem (0,8*0,5)*((1,2*1,0+3,5+1,2*1,0)+8,8*0,8*0,5)=3,768 [E] 
Stabilizační prahy a patky kamenných rovnanin - povodní strana - celkem 2*(0,8*0,5)*(1,2*1,0+3,5+1,2*1,0)=4,720 [F] 
Celkem: A+B+C+D+E+F=33,304 [G]</t>
  </si>
  <si>
    <t>Modelace teréna a násypového tělesa komuninace, vytvoření plynulého napojení na stávající koryto v.t., modelace dotčeného souvisejícího území. 
Finální modelace tělesa komunikace na předmostí OP1 - celkem 10=10,000 [A] 
Finální modelace tělesa komunikace na předmostí OP1 - celkem 25=25,000 [B] 
Modelace koryta v.t. na vtokové straně - celkem 15=15,000 [C] 
Modelace koryta v.t. na výtokové straně - celkem 50=50,000 [D] 
Celkem: A+B+C+D=100,000 [E]</t>
  </si>
  <si>
    <t>Uložení na dočasnou nebo trvalou či dočasnou skládku 
příspěvek položky 12373 - celkem 67,38=67,380 [A] 
příspěvek položky 12473 - celkem 100,0=100,000 [B] 
příspěvek položky 12960 - celkem 24,0=24,000 [C] 
příspěvek položky 13173.1 - celkem 883,63=883,630 [D] 
příspěvek položky 13173.2 - celkem 97,0=97,000 [E] 
příspěvek položky 13273 - celkem 33,30=33,300 [F] 
příspěvek položky 23668 - celkem 19,20=19,200 [G] 
příspěvek položky 26133.1 - celkem (0,25*0,15*0,15*3,14)*987,0=17,433 [J] 
příspěvek položky 26133.2 - celkem (0,25*0,15*0,15*3,14)*99,0=1,749 [I] 
příspěvek položky 26145 - celkem (0,25*0,3*0,3*3,14)*276,0=19,499 [K] 
Celkem: A+B+C+D+E+F+G+J+I+K=1 263,191 [L]</t>
  </si>
  <si>
    <t>173103</t>
  </si>
  <si>
    <t>ZEMNÍ KRAJNICE A DOSYPÁVKY SE ZHUT DO 100% PS</t>
  </si>
  <si>
    <t>Doplnění zemní tělesa komunikace na předmostích se zazubením do stávajícího tělesa. Ukládání a hutnění po vrstvách max. tl. 0,30m. 
Úprava tvaru těleso vpravo před mostem - celkem 0,25*5,0*1,0+0,5*1,5*8,5=7,625 [A] 
Úprava tvaru těleso vlevo před mostem - celkem 0,0=0,000 [B] 
Úprava tvaru těleso vpravo za mostem - celkem 0,5*1,5*24,5=18,375 [C] 
Úprava tvaru těleso vlevo za mostem - celkem 0,5*1,5*30,6=22,950 [D] 
Celkem: A+B+C+D=48,950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</si>
  <si>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</si>
  <si>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Plocha odečtena z grafického systému AutoCAD. 
Zásyp základu OP1 (na rubu - svážnice + líc OP1) - celkem 4,5*3,0+1,5*0,25*7,1=16,163 [A] 
Zásyp základu OP2 (na rubu - svážnice + líc OP2) - celkem 4,5*3,0+1,5*0,25*7,1=16,163 [B] 
Zásyp základu křídla I+Ia (rub+líc) - celkem (0,75+1,2)*14,0=27,300 [C] 
Zásyp základu křídla II+IIa (rub+líc) - celkem (0,75+1,2)*24,1=46,995 [D] 
Zásyp základu křídla III (rub+líc) - celkem (0,75+1,2)*12,65=24,668 [E] 
Zásyp základu křídla IV+IVa (rub+líc) - celkem (0,75+1,2)*3,8=7,410 [F] 
Celkem: A+B+C+D+E+F=138,699 [G]</t>
  </si>
  <si>
    <t>Zásyp vyztuženého svahu z vhodného nakupovaného materiálu - celkem 5,5*2*3,5=38,500 [A]</t>
  </si>
  <si>
    <t>Podklad vozovky na předmostí OP1 (kompletní obnovavozovky) - celkem 1,15*178,7=205,505 [A] 
Podklad vozovky na předmostí OP2 (kompletní obnovavozovky) - celkem 1,15*103,5=119,025 [B] 
Podklad rampových napojení na předmostí OP1 - celkem 1,25*(5,1*1,5+5,0*1,5)=18,938 [C] 
Podklad rampových napojení na předmostí OP2 - celkem 1,25*(3,0*1,5+3,5*1,5)=12,188 [D] 
Celkem: A+B+C+D=355,656 [E]</t>
  </si>
  <si>
    <t>Rozprostření v místech určených k ohumusování v okolí mostu. 
celkem 173,64/0,20=868,200 [A]</t>
  </si>
  <si>
    <t>18241</t>
  </si>
  <si>
    <t>ZALOŽENÍ TRÁVNÍKU RUČNÍM VÝSEVEM</t>
  </si>
  <si>
    <t>celkem 173,64/0,20=868,200 [A]</t>
  </si>
  <si>
    <t>Položka zahrnuje:  
- dodání předepsané travní směsi, její výsev na ornici, zalévání, první pokosení, to vše bez ohledu na sklon terénu  
Položka nezahrnuje:  
- x</t>
  </si>
  <si>
    <t>18247</t>
  </si>
  <si>
    <t>OŠETŘOVÁNÍ TRÁVNÍKU</t>
  </si>
  <si>
    <t>Položka zahrnuje:  
- pokosení se shrabáním, naložení shrabků na dopravní prostředek, s odvozem a se složením, to vše bez ohledu na sklon terénu  
- nutné zalití a hnojení  
Položka nezahrnuje:  
- x</t>
  </si>
  <si>
    <t>18481</t>
  </si>
  <si>
    <t>OCHRANA STROMŮ BEDNĚNÍM</t>
  </si>
  <si>
    <t>Ochrana stromových a keřových porostů ochranným dřevěným bedněním (dle ČSN 83 9061) v prostoru staveniště. 
celkem (4*1,5*2,5)*4=60,000 [A]</t>
  </si>
  <si>
    <t>Položka zahrnuje:  
- veškerý materiál, výrobky a polotovary, včetně mimostaveništní a vnitrostaveništní dopravy (rovněž přesuny), včetně naložení a složení, případně s uložením  
Položka nezahrnuje:  
- x</t>
  </si>
  <si>
    <t>21341</t>
  </si>
  <si>
    <t>DRENÁŽNÍ VRSTVY Z PLASTBETONU (PLASTMALTY)</t>
  </si>
  <si>
    <t>Odvodňovací proužky L+P - celkem 0,30*0,035*(14,88+14,88)=0,312 [A] 
Příčná drenážní žebra - celkem 2*0,15*0,035*(6,0+6,0)=0,126 [B] 
Celkem: A+B=0,438 [C]</t>
  </si>
  <si>
    <t>Položka zahrnuje:  
- dodávku předepsaného materiálu pro drenážní vrstvu, včetně mimostaveništní a vnitrostaveništní dopravy  
- provedení drenážní vrstvy předepsaných rozměrů a předepsaného tvaru  
Položka nezahrnuje:  
- x</t>
  </si>
  <si>
    <t>22694</t>
  </si>
  <si>
    <t>ZÁPOROVÉ PAŽENÍ Z KOVU DOČASNÉ</t>
  </si>
  <si>
    <t>Kompletní konstrukce svislých zápor - opotřebení, osazení vč. betonu, betonáže kořene, odstranění. Ocelové zápory HEB 140 (33,7kg/bm). 
Zajištění stavební jámy kotveným záporovým pažením. 
Stavební jáma na předmostí OP1 - dl. 6,0/5,0/4,0m - celkem (33,7/1000)*(6,0*(14+6)+5,0*(2+2+2+2)+4,0*(1+3))=5,931 [A] 
Stavební jáma na předmostí OP2 - dl. 6,0/5,0/4,0m - celkem (33,7/1000)*(6,0*(7)+5,0*(2+2+2)+4,0*(2+2+3))=3,370 [B] 
Celkem: A+B=9,301 [C]</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</si>
  <si>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</si>
  <si>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"Kompletní konstrukce ocelových převázek pro šikmé tahové kotvy - opotřebení, osazení, provozování, odstranění. Ocelové převázky dl.1,20m z 2xU240 (2*33,2kg/bm) + 1xroznášecí desky  
(0,04/0,4/0,4m~50,0kg/ks) + 1x spojovací materiál (10kg/ks)." 
Převázky šikmých tahovových kotev na předmostí OP1+OP2 - celkem ((2*1,2*33,2+50+10)/1000)*(6+3)=1,257 [A]</t>
  </si>
  <si>
    <t>22695A</t>
  </si>
  <si>
    <t>VÝDŘEVA ZÁPOROVÉHO PAŽENÍ DOČASNÁ (PLOCHA)</t>
  </si>
  <si>
    <t>Komplet zřízení, opotřebení, odstranění výdřevy provizorního záporového pažení. 
Výdřeva záporového pažení na předmostí OP1 - celkem (2*2,5+3*(2,5+16,25+1,25))+(2*3,75+2,5*(2+2)+3*(1+6,25))=104,250 [B] 
Výdřeva záporového pažení na předmostí OP2 - celkem (2,5*2,5+2,0*1,25)+(2,0*(1,25+2,50)+2,5*(2,5+2,6)+3,0*(6,25+2,4))=54,950 [A] 
Celkem: B+A=159,200 [C]</t>
  </si>
  <si>
    <t>Položka zahrnuje:  
- osazení pažin bez ohledu na druh  
- jejich opotřebení   
-  odstranění  
Položka nezahrnuje:  
- x</t>
  </si>
  <si>
    <t>227821</t>
  </si>
  <si>
    <t>MIKROPILOTY KOMPLET D DO 100MM NA POVRCHU</t>
  </si>
  <si>
    <t>Trubky TR89/10; ocel S355; celkem délka MP - 11,00m; kořen MP délky min. 4,50m. 
MP pod OP1 - celkem 2*8*11,0=176,000 [A] 
MP pod křídly OP1 - celkem (2*13+2*8)*11,0=462,000 [B] 
MP pod OP2 - celkem 2*8*11,0=176,000 [C] 
MP pod křídly OP2 - celkem (2*2+2*8)*11,0=220,000 [D] 
Celkem: A+B+C+D=1 034,000 [E]</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</si>
  <si>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</si>
  <si>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23668</t>
  </si>
  <si>
    <t>TĚSNĚNÍ HRADÍCÍCH STĚN ZE ZEMIN DOČASNÉ VČETNĚ ODSTRANĚNÍ</t>
  </si>
  <si>
    <t>Komplet - konstrukce provizorních těsnících hrázek v korytě v.t. po dobu realizace prací pod mostem. Zřízení, provozování i odstranění v souladu s požadavky OŽP a s potřebami stavby. Hrázky v rozsahu nutném k provedení úprav koryta v.t. na návodní a povodní straně mostu.  
Položka vč. veškeré manipulace bez poplatku za uložení na skládku. 
Návodní strana - celkem 1,0*1,5*(1,2*1,0+4,0+1,2*1,0)=9,600 [A] 
Povodní strana - celkem 1,0*1,5*(1,2*1,0+4,0+1,2*1,0)=9,600 [B] 
Celkem: A+B=19,200 [C]</t>
  </si>
  <si>
    <t>Položka zahrnuje:  
- zřízení těsnění ze zemin, jeho údržbu během trvání jeho funkce  
- odstranění a odvoz dle zadávací dokumentace  
Položka nezahrnuje:  
- x</t>
  </si>
  <si>
    <t>26133</t>
  </si>
  <si>
    <t>VRTY PRO KOTVENÍ, INJEKTÁŽ A MIKROPILOTY NA POVRCHU TŘ. III D DO 150MM</t>
  </si>
  <si>
    <t>Vrty pro MP mostu a křídel. 
Vrty pro MP pod OP1 - celkem 2*8*(11,0-0,5)=168,000 [A] 
Vrty pro MP pod křídly OP1 - celkem (2*13+2*8)*(11,0-0,5)=441,000 [B] 
Vrty pro MP pod OP2 - celkem 2*8*(11,0-0,5)=168,000 [C] 
Vrty pro MP pod křídly OP2 - celkem (2*2+2*8)*(11,0-0,5)=210,000 [D] 
Celkem: A+B+C+D=987,000 [E]</t>
  </si>
  <si>
    <t>Položka zahrnuje:  
- přemístění, montáž a demontáž vrtných souprav  
- svislou dopravu zeminy z vrtu  
- vodorovnou dopravu zeminy bez uložení na skládku  
- případně nutné pažení dočasné (včetně odpažení) i trvalé  
Položka nezahrnuje:  
- x</t>
  </si>
  <si>
    <t>Vrty pro tahové kotvy záporového pažení na předmostích dl. 11,0m . 
Kotvy na předmostí OP1 - celkem 6*11,0=66,000 [A] 
Kotvy na předmostí OP2 - celkem 3*11,0=33,000 [B] 
Celkem: A+B=99,000 [C]</t>
  </si>
  <si>
    <t>26145</t>
  </si>
  <si>
    <t>VRTY PRO KOTVENÍ, INJEKTÁŽ A MIKROPILOTY NA POVRCHU TŘ. IV D DO 300MM</t>
  </si>
  <si>
    <t>Vrty pro provedení svislého záporového pažení za účel zajištění stavební jámy ve vyjmenovaných polohách. 
Předmostí OP1 - dl. 6,0/5,0/4,0m - celkem 6,0*(14+6)+5,0*(2+2+2+2)+4,0*(1+3)=176,000 [A] 
Předmostí OP2 - dl. 6,0/5,0/4,0m - celkem 6,0*(7)+5,0*(2+2+2)+4,0*(2+2+3)=100,000 [B] 
Celkem: A+B=276,000 [C]</t>
  </si>
  <si>
    <t>272325</t>
  </si>
  <si>
    <t>ZÁKLADY ZE ŽELEZOBETONU DO C30/37</t>
  </si>
  <si>
    <t>Plocha odečtena z grafického systému AutoCAD. 
Beton C30/37-XA1 - Základ OP1 - celkem 1,75*4,10*0,70=5,023 [A] 
Beton C30/37-XA1 - Základ OP2 - celkem 1,75*4,10*0,70=5,023 [B] 
Beton C30/37-XA1 - Křídlo I+Ia+II+IIa - celkem (14,8*1,5*0,7)+(25,0*1,5*0,7)=41,790 [C] 
Beton C30/37-XA1 - Křídlo III+IIIa+IV - celkem (13,8*1,5*0,7)+(4,8*1,5*0,7)=19,530 [D] 
Celkem: A+B+C+D=71,366 [E]</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</si>
  <si>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</si>
  <si>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</si>
  <si>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</si>
  <si>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celkem 0,135t/m3*71,37=9,635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</si>
  <si>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</si>
  <si>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285378</t>
  </si>
  <si>
    <t>KOTVENÍ NA POVRCHU Z PŘEDPÍNACÍ VÝZTUŽE DL. DO 10M</t>
  </si>
  <si>
    <t>Tahové kotvy záporového pažení v přechodových oblastech dl. 11,0m. 
Kotvení záporového pažení stavební jámy na předmostích v daných polohách - celkem 6+3=9,000 [A]</t>
  </si>
  <si>
    <t>Položka zahrnuje:  
- dodávku předepsané kotvy, případně její protikorozní úpravu, její osazení do vrtu, zainjektování a napnutí, případně opěrné desky  
Položka nezahrnuje:  
- vrty</t>
  </si>
  <si>
    <t>285379</t>
  </si>
  <si>
    <t>PŘÍPLATEK ZA DALŠÍ 1M KOTVENÍ NA POVRCHU Z PŘEDPÍNACÍ VÝZTUŽE</t>
  </si>
  <si>
    <t>Tahové kotvy záporového pažení v přechodových oblastech dl. 11,0m . 
Kotvení záporového pažení stavební jámy na předmostích v daných polohách - celkem (6+3)*(11-10)=9,000 [A]</t>
  </si>
  <si>
    <t>Položka zahrnuje:  
- příplatek k ceně kotvy za další 1m přes 10m  
- zahrnuje dodávku 1m předepsané kotvy, případně její protikorozní úpravu, její osazení do vrtu, zainjektování a napnutí</t>
  </si>
  <si>
    <t>28997F</t>
  </si>
  <si>
    <t>OPLÁŠTĚNÍ (ZPEVNĚNÍ) Z GEOTEXTILIE DO 600G/M2</t>
  </si>
  <si>
    <t>Podkladní a ochranná vrstva z geotextilie pro těsnící fólii dle požadavků ČSN 73 6244 v přechodových oblastech (podkladní geotextilie min.600g/m2; ochranná krycí geotextilie min.600g/m2). 
Plocha odečtena z grafického systému AutoCAD. 
Rub OP1 - celkem 2*6,5*6,0=78,000 [A] 
Rub křídel I+Ia+II+IIa - celkem 2*1,4*(13,0+23,25)=101,500 [B] 
Rub OP2 - celkem 2*6,5*6,0=78,000 [C] 
Rub křídel IVa - celkem 2*1,4*(12,0+3,0)=42,000 [D] 
Celkem: A+B+C+D=299,500 [E]</t>
  </si>
  <si>
    <t>28999</t>
  </si>
  <si>
    <t>OPLÁŠTĚNÍ (ZPEVNĚNÍ) Z FÓLIE</t>
  </si>
  <si>
    <t>Souvrství těsnící fólie dle požadavků ČSN 73 6244 v přechodových oblastech. Podkladní a ochranná geotextilie vykázána samostatnou položkou 28997F. 
Rub OP1 - celkem 6,5*6,0=39,000 [A] 
Rub křídel I+Ia+II+IIa - celkem 1,4*(13,0+23,25)=50,750 [B] 
Rub OP2 - celkem 6,5*6,0=39,000 [C] 
Rub křídel IVa - celkem 1,4*(12,0+3,0)=21,000 [D] 
Celkem: A+B+C+D=149,750 [E]</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</si>
  <si>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</si>
  <si>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</si>
  <si>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</si>
  <si>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</si>
  <si>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Kompletní konstrukce kotvení chodníků vč. dodávky, PKO, vrtů, vlepení 
Kotvení P-římsy - celkem 6,0kg/ks 1řada, á0,75m; celkem 6,0*56=336,000 [A] 
Kotvení L-římsy - celkem 6,0kg/ks 1řada, á0,75m; celkem 6,0*58=348,000 [B] 
Celkem: A+B=684,000 [C]</t>
  </si>
  <si>
    <t>Položka zahrnuje:  
- dodávku (výrobu) kotevního prvku předepsaného tvaru  
- jeho osazení do předepsané polohy včetně nezbytných prací (vrty, zálivky apod.)  
Položka nezahrnuje:  
- x</t>
  </si>
  <si>
    <t>317325</t>
  </si>
  <si>
    <t>ŘÍMSY ZE ŽELEZOBETONU DO C30/37 (B37)</t>
  </si>
  <si>
    <t>Beton C30/37-XF4,XD3. Plocha odečtena z grafického systému AutoCAD. 
L-chodník na mostě - celkem 0,29*42,8=12,412 [A] 
P-chodník na mostě - celkem 0,29*41,6=12,064 [B] 
Celkem: A+B=24,476 [C]</t>
  </si>
  <si>
    <t>317365</t>
  </si>
  <si>
    <t>VÝZTUŽ ŘÍMS Z OCELI 10505, B500B</t>
  </si>
  <si>
    <t>celkem 0,165*24,48=4,039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</si>
  <si>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</si>
  <si>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3272A3</t>
  </si>
  <si>
    <t>ZDI OPĚR, ZÁRUB, NÁBŘEŽ Z GABIONŮ RUČNĚ ROVNANÝCH, DRÁT O2,2MM, POVRCHOVÁ ÚPRAVA Zn + Al + PA6</t>
  </si>
  <si>
    <t>Svahové gabionové křídlo vlevo za mostem ev. č. 314-002A. 
Celkem 3*(1,0*1,0*1,5)+2,7*(1,0*1,0)+1,8*(1,0*1,0)+0,75*(1,0*1,0)=9,750 [A]</t>
  </si>
  <si>
    <t>Položka zahrnuje:  
- dodávku a osazení drátěných košů s výplní lomovým kamenem.  
Položka nezahrnuje:  
- gabionové matrace se vykazují v pol.č.2722**.</t>
  </si>
  <si>
    <t>32832</t>
  </si>
  <si>
    <t>OPĚRNÝ SYSTÉM S LÍCEM Z TRVALÉ OCELOVÉ SÍTĚ S OZELENĚNÍM VÝŠ 2M - 4M</t>
  </si>
  <si>
    <t>Strmý svah vlevo za mostem e.č. 314-002A. 
Komplet 5,0*5,5=27,500 [A]</t>
  </si>
  <si>
    <t>Položka zahrnuje:  
- ucelený certifikovaný systém (tuhé monolitické geomříže, čelní ocelové sítě s protikorozní ochranou v kombinaci s protierozní rohoží a travním semenem)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</si>
  <si>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333325</t>
  </si>
  <si>
    <t>MOSTNÍ OPĚRY A KŘÍDLA ZE ŽELEZOVÉHO BETONU DO C30/37</t>
  </si>
  <si>
    <t>Beton C30/37-XD1,XF2, kubatury dle PD. 
Kubatura dle PD - celkem 115,45=115,450 [A]</t>
  </si>
  <si>
    <t>333365</t>
  </si>
  <si>
    <t>VÝZTUŽ MOSTNÍCH OPĚR A KŘÍDEL Z OCELI 10505, B500B</t>
  </si>
  <si>
    <t>celkem výztuž opěr a křídel 0,175*115,45=20,204 [A]</t>
  </si>
  <si>
    <t>420324</t>
  </si>
  <si>
    <t>PŘECHODOVÉ DESKY MOSTNÍCH OPĚR ZE ŽELEZOBETONU C25/30</t>
  </si>
  <si>
    <t>Plocha odečtena z grafického systému AutoCAD. Beton C25/30-XF1. 
Přechodové desky  OP1 - celkem 5,9*3,0*0,25=4,425 [A] 
Přechodové desky OP2 - celkem 5,9*3,0*0,25=4,425 [B] 
Celkem: A+B=8,850 [C]</t>
  </si>
  <si>
    <t>420365</t>
  </si>
  <si>
    <t>VÝZTUŽ PŘECHODOVÝCH DESEK MOSTNÍCH OPĚR Z OCELI 10505, B500B</t>
  </si>
  <si>
    <t>celkem 0,145*8,85=1,283 [A]</t>
  </si>
  <si>
    <t>421325</t>
  </si>
  <si>
    <t>MOSTNÍ NOSNÉ DESKOVÉ KONSTRUKCE ZE ŽELEZOBETONU C30/37</t>
  </si>
  <si>
    <t>Beton C30/37-XD1,XF2. Plocha odečtena z grafického systému AutoCAD. 
žb. monolitické část n.k. (kubatura dle PD) - celkem 35,12=35,120 [A]</t>
  </si>
  <si>
    <t>42135</t>
  </si>
  <si>
    <t>R</t>
  </si>
  <si>
    <t>MOSTNÍ NOSNÉ DESKOVÉ KONSTR DŘEVĚNÉ</t>
  </si>
  <si>
    <t>"Dřevěná část vodorovné n.k. - lepené lamelové dřevo BSH z lamel z masivního dřeva plošně slepených.  
Základní rozměr dřevěné části n.k.:  dl./š./tl. 14,700/7,100/0,700m" 
Součástí položky komplet projektová dokumentace (VTD), doprava, dodávka, sestavení, montáž, pomocný materiál pro zajištění projektovaného nadvýšení n.k., povrchová úprava v daném rozsahu - izolace, příčné sepnutí nerez A4 tyčemi a velkoplošné podložky, spřahující prvky, příprava pro instalaci stavových čidel n.k., manipulace (vč. jeřábu) apod. 
Komplet 1=1,000 [A]</t>
  </si>
  <si>
    <t>421365</t>
  </si>
  <si>
    <t>VÝZTUŽ MOSTNÍ DESKOVÉ KONSTRUKCE Z OCELI 10505</t>
  </si>
  <si>
    <t>celkem výztuž nosné konstrukce 0,185*35,12=6,497 [A]</t>
  </si>
  <si>
    <t>421376</t>
  </si>
  <si>
    <t>VÝZTUŽ MOST NOSNÉ DESK KONSTR PŘEDP Z TYČÍ PRO VNĚJŠÍ PŘEDPJ</t>
  </si>
  <si>
    <t>Realizace montážního předpjetí dřevěné části vodorovné nosné konstrukce (položka včetně kotevních přípravků v konstrukci spodní stavby, pevnostní tahové tyče, hydraulické lisy, roznášecí trámce, podkladní desky, pomocný materiál apod.). 
Komplet 1 =1,000 [A]</t>
  </si>
  <si>
    <t>Položka zahrnuje:  
-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  
Položka nezahrnuje:  
- x</t>
  </si>
  <si>
    <t>421435</t>
  </si>
  <si>
    <t>ZARIZENI PRO MONITORING STAVOVYCH INFORMACI O DESKOVÉ NOSNÉ KONSTRUKCI</t>
  </si>
  <si>
    <t>Monitorovací systém stavových informací vodorovné nosné konstrukce (dodávka, montáž, manipulace, instalace, pomocný materiál a konstrukce, chráničky zavedené do rozvodné skříně na křídle III., hardware, software, zřízení datového připojení, zřízení dálkového uložiště, úprava softwarového řešení dle požadavků správce apod.). 
Komplet 1=1,000 [A]</t>
  </si>
  <si>
    <t>42144</t>
  </si>
  <si>
    <t>REKTIFIKACE ZÁVĚSŮ DESKOVÝCH MOSTŮ</t>
  </si>
  <si>
    <t>Podrobná rektifikace jednotlivých pevnostních tyčí do požadované geometrie (dle návrhu PD RDS) v montážním stavu dřevěné části nosné konstrukce. 
Komplet 1=1,000 [A]</t>
  </si>
  <si>
    <t>Položka zahrnuje:  
- úpravu předpínací síly závěsů dle geometrie dle požadavku zadávací dokumentace  
- vyhotovení písemného protokolu  
Položka nezahrnuje:  
- x  
Způsob měření:  
- vykazuje se dle počtu kusů aktivních kotev</t>
  </si>
  <si>
    <t>42838</t>
  </si>
  <si>
    <t>KLOUB ZE ŽELEZOBETONU VČET VÝZTUŽE</t>
  </si>
  <si>
    <t>Vrubový kloub uložení přechodových desek na OP1+OP2. 
Celkem 5,9+5,9=11,800 [A]</t>
  </si>
  <si>
    <t>Položka zahrnuje:  
- pouze zhotovení kloubu (zřízení a odstranění vložky pro pérové a vrubové klouby a pod.)  
Položka nezahrnuje:  
- beton a výztuž,  musí být zahrnuto v příslušných konstrukčních částech  
- beton a výztuž samostatného kloubu (např. kyvné sloupečky) se zařazují jako vodorovná konstrukce.</t>
  </si>
  <si>
    <t>42900</t>
  </si>
  <si>
    <t>MOSTNÍ LOŽISKA NEREZ</t>
  </si>
  <si>
    <t>Komplet - dodávka, montáž, komplet manipulace, kotvení do n.k. a spodní stavby, pomocné konstrukce a práce apod. 
Kotvená tangenciální ložiska na celou šířku n.k. z nerez oceli (81,0/80,5kg/bm). 
Kloubové, podélně neposuvné - Opěra OP1 - Celkem 7,1*81,0=575,100 [A] 
Kloubové, podélně posuvné - Opěra OP2 - Celkem 7,1*80,5=571,550 [B] 
Celkem: A+B=1 146,650 [C]</t>
  </si>
  <si>
    <t>Položka zahrnuje:  
-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  
Položka nezahrnuje:  
- x</t>
  </si>
  <si>
    <t>451313</t>
  </si>
  <si>
    <t>PODKLADNÍ A VÝPLŇOVÉ VRSTVY Z PROSTÉHO BETONU C16/20</t>
  </si>
  <si>
    <t>Mimo dosah CHRL. Plocha odečtena z grafického systému AutoCAD. 
C16/20-X0 - Pod základovým pasem OP1 - celkem 0,20*2,6*8,0=4,160 [A] 
C16/20-X0 - Pod základovým pasem OP2 - celkem 0,20*2,6*8,0=4,160 [B] 
C16/20-X0 - Pod rubovou drenáží OP1+křídla - celkem 0,8*0,3*(13,0+6,0+23,5)=10,200 [C] 
C16/20-X0 - Pod rubovou drenáží OP2+křídla - celkem 0,8*0,3*(12,0+6,0+3,0)=5,040 [D] 
C16/20-X0 - Pod základovým pasem křídla I.+Ia.+II.+IIa. - celkem 0,20*2,0*(14,0+24,0)=15,200 [E] 
C16/20-X0 - Pod základovým pasem křídla IIb. - celkem 0,30*2,75*3,5=2,888 [F] 
C16/20-X0 - Pod základovým pasem křídla III.+IIIa.+IV. - celkem 0,20*2,0*(12,5+3,5)=6,400 [G] 
C16/20-X0 - Pod přechodovou deskou OP1+OP2 - celkem 2*0,10*3,0*(6,0+6,0)=7,200 [H] 
Celkem: A+B+C+D+E+F+G+H=55,248 [I]</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</si>
  <si>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</si>
  <si>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</si>
  <si>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</si>
  <si>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Plocha odečtena z grafického systému AutoCAD. 
Podkladní beton C20/25-nXF3 pro kamenné dlažby do betonového lože. 
Dnová část koryta v.t. - celkem 0,15*(3,5*28,0)=14,700 [A] 
Břehové části koryta v.t. - celkem 0,15*(1,2*1,0*(30,2+25,9))=10,098 [B] 
Líc OP1 + okapové chodníky podél křídel - celkem 0,15*65,5=9,825 [C] 
Líc OP2 + okapové chodníky podél křídel - celkem 0,15*30,7=4,605 [D] 
Celkem: A+B+C+D=39,228 [E]</t>
  </si>
  <si>
    <t>72</t>
  </si>
  <si>
    <t>45157</t>
  </si>
  <si>
    <t>PODKLADNÍ A VÝPLŇOVÉ VRSTVY Z KAMENIVA TĚŽENÉHO</t>
  </si>
  <si>
    <t>Podkladní a ochranná vrstva pod a nad těsnící fólii v přechodových oblastech OP1+OP2. 
Rub OP1 - celkem (0,15+0,15)*(6,5*6,0)=11,700 [A] 
Rub křídel I+Ia+II+IIa - celkem (0,15+0,15)*(1,4*(13,0+23,25))=15,225 [B] 
Rub OP2 - celkem (0,15+0,15)*(6,5*6,0)=11,700 [C] 
Rub křídel IVa - celkem (0,15+0,15)*(1,4*(12,0+3,0))=6,300 [D] 
Celkem: A+B+C+D=44,925 [E]</t>
  </si>
  <si>
    <t>73</t>
  </si>
  <si>
    <t>45160</t>
  </si>
  <si>
    <t>PODKL A VÝPLŇ VRSTVY Z MEZEROVITÉHO BETONU</t>
  </si>
  <si>
    <t>Plocha odečtena z grafického systému AutoCAD. 
Mezerovitý betonu (MCB-8) dle TKP kap. 18. 
Obetonování rubové drenáže OP1+křídel - celkem 0,3*0,3*(13,0+6,0+23,5)=3,825 [B] 
Obetonování rubové drenáže OP2+křídel - celkem 0,3*0,3*(12,0+6,0+3,0)=1,890 [A] 
Celkem: B+A=5,715 [C]</t>
  </si>
  <si>
    <t>Položka zahrnuje:  
 - dodávku mezerovitého betonu a jeho uložení se zhutněním  
- včetně mimostaveništní a vnitrostaveništní dopravy (rovněž přesuny)  
Položka nezahrnuje:  
- x</t>
  </si>
  <si>
    <t>74</t>
  </si>
  <si>
    <t>45747</t>
  </si>
  <si>
    <t>VYROVNÁVACÍ A SPÁD VRSTVY Z MALTY ZVLÁŠTNÍ (PLASTMALTA)</t>
  </si>
  <si>
    <t>Detail zvýšeného okraje n.k. - Celkem 0,05*0,125*(42,8+41,6)=0,528 [A]</t>
  </si>
  <si>
    <t>Položka zahrnuje:  
- dodání zvláštní malty (plastmalty) předepsané kvality  
- její rozprostření v předepsané tloušťce a v předepsaném tvaru  
Položka nezahrnuje:  
- x</t>
  </si>
  <si>
    <t>75</t>
  </si>
  <si>
    <t>Plocha odečtena z grafického systému AutoCAD. 
Zásyp na opěrou OP1 (podkladní přechodový klín+ochranný zásyp za opěrou a křídly I+Ia+II+IIa+IIb) - celkem 2,6*6,0+0,6*1,5*(13,0+23,5+3,0)=51,150 [A] 
Zásyp na opěrou OP1 (podkladní přechodový klín+ochranný zásyp za opěrou a křídly III+IIIa+IV) - celkem 2,6*6,0+0,6*1,5*(12,0+3,0)=29,100 [B] 
Zásyp za opěrou OP1 a křídly (I.,Ia.,II.,IIa.,IIb.) - celkem 1,35*6,0+1,0*1,5*(13,0+23,5+3,0)=67,350 [C] 
Zásyp za opěrou OP2 a křídly (III.,IIIa.,IV.) - celkem 1,35*6,0+1,0*1,5*(12,0+3,0)=30,600 [D] 
Celkem: A+B+C+D=178,200 [E]</t>
  </si>
  <si>
    <t>76</t>
  </si>
  <si>
    <t>46321</t>
  </si>
  <si>
    <t>ROVNANINA Z LOMOVÉHO KAMENE</t>
  </si>
  <si>
    <t>Plocha odečtena z grafického systému AutoCAD. 
Těžká kamenná rovnanina z kamenů hmotnosti 100-200kg s vyklínováním spár a s urovnáním líce. Vytvoření plynulého napojení navrhovaného stavu na stávající stav koryta v.t. Položka včetně stabilizačních patek v patě svahů. 
Koryto v.t. (návodní strana) - celkem 0,4*(1,2*1,0+3,7+1,2*1,0)*5,0=12,200 [A] 
Koryto v.t. (povodní strana) - celkem 0,4*(1,2*1,0+2,1+3,7+1,2*1,0)*11,3=37,064 [B] 
Stabilizační prahy a patky kamenných rovnanin - povodní/návodní strana - celkem 2*(0,8*0,5)*(1,2*1,0+3,5+1,2*1,0)=4,720 [C] 
Celkem: A+B+C=53,984 [D]</t>
  </si>
  <si>
    <t>Položka zahrnuje:  
- dodávku a vyrovnání lomového kamene předepsané frakce do předepsaného tvaru  
-  včetně mimostaveništní a vnitrostaveništní dopravy  
- není-li v zadávací dokumentaci uvedeno jinak, jedná se o nakupovaný materiál  
Položka nezahrnuje:  
- x</t>
  </si>
  <si>
    <t>77</t>
  </si>
  <si>
    <t>465512</t>
  </si>
  <si>
    <t>DLAŽBY Z LOMOVÉHO KAMENE NA MC</t>
  </si>
  <si>
    <t>Kamenná dlažba tl.0,25m do betonového lože tl.0,15m (viz položka 451314.1) z betonu C20/25-nXF3. 
Dnová část koryta v.t. - celkem 0,25*(3,5*28,0)=24,500 [A] 
Břehové části koryta v.t. - celkem 0,25*(1,2*1,0*(30,2+25,9))=16,830 [B] 
Líc OP1 + okapové chodníky podél křídel - celkem 0,25*65,5=16,375 [C] 
Líc OP2 + okapové chodníky podél křídel - celkem 0,25*30,7=7,675 [D] 
Celkem: A+B+C+D=65,380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</si>
  <si>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</si>
  <si>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78</t>
  </si>
  <si>
    <t>467211</t>
  </si>
  <si>
    <t>STUPNĚ A PRAHY VOD KORYT ZDĚNÉ Z LOM KAM NA SUCHO</t>
  </si>
  <si>
    <t>Stabilizační patky z těžké kamenné rovnaniny prvků hmotnosti 100-200kg s vyklínováním spár a s urovnáním líce. 
Stabilizační prahy a patky kamenných rovnanin v korytě - povodní strana - celkem (0,8*0,5)*((1,2*1,0+3,5+1,2*1,0)+8,8*0,8*0,5)=3,768 [A] 
Stabilizační prahy a patky kamenných rovnanin - povodní/návodní strana - celkem 2*(0,8*0,5)*(1,2*1,0+3,5+1,2*1,0)=4,720 [B] 
Celkem: A+B=8,488 [C]</t>
  </si>
  <si>
    <t>Položka zahrnuje:  
- nutné zemní práce (hloubení rýh apod.)  
- dodávku a zdění lomového kamene předepsané frakce na sucho do předepsaného tvaru  
- včetně mimostaveništní a vnitrostaveništní dopravy  
Položka nezahrnuje:  
- x</t>
  </si>
  <si>
    <t>79</t>
  </si>
  <si>
    <t>46731</t>
  </si>
  <si>
    <t>STUPNĚ A PRAHY VODNÍCH KORYT Z PROSTÉHO BETONU</t>
  </si>
  <si>
    <t>Betonu C25/30-nXF3. 
Stabilizační patka v patě břehů - vpravo - celkem (0,8*0,4)*30,2=9,664 [A] 
Stabilizační patka v patě břehů - vlevo - celkem (0,8*0,4)*25,9=8,288 [B] 
Příčné stabilizační prahy koryta - Návodní strana - celkem (0,8*0,6)*(1,2*1,0+3,7+1,2*1,0)=2,928 [C] 
Příčné stabilizační prahy koryta - Povodní strana - celkem  (0,8*0,6)*(1,2*1,0+2,1+3,7+1,2*1,0)=3,936 [D] 
Celkem: A+B+C+D=24,816 [E]</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</si>
  <si>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</si>
  <si>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80</t>
  </si>
  <si>
    <t>56314</t>
  </si>
  <si>
    <t>VOZOVKOVÉ VRSTVY Z MECHANICKY ZPEVNĚNÉHO KAMENIVA TL. DO 200MM</t>
  </si>
  <si>
    <t>Plocha odečtena z grafického systému AutoCAD. 
MZK tl. 0,17m na předmostí OP1 - celkem 1,2*0,17*178,6=36,434 [A] 
MZK tl. 0,18m na předmostí OP1 - Obnova hospodářského sjezdu (štěrková vozovka) - celkem 1,25*20,5=25,625 [B] 
MZK tl. 0,17m na předmostí OP2 - celkem 1,2*0,17*103,3=21,073 [C] 
Celkem: A+B+C=83,132 [D]</t>
  </si>
  <si>
    <t>81</t>
  </si>
  <si>
    <t>56330</t>
  </si>
  <si>
    <t>VOZOVKOVÉ VRSTVY ZE ŠTĚRKODRTI</t>
  </si>
  <si>
    <t>Plocha odečtena z grafického systému AutoCAD. 
ŠD tl. 0,25m na předmostí OP1 - celkem 1,25*0,25*178,6=55,813 [A] 
ŠD tl. 0,25m na předmostí OP2 - celkem 1,25*0,25*103,3=32,281 [B] 
ŠD tl. 0,25m na předmostí OP1 - Obnova hospodářského sjezdu (štěrková vozovka) - celkem 1,5*0,25*20,5=7,688 [C] 
P- rampová napojení - celkem 1,5*(0,8*(5,1+2,5)*0,25)=2,280 [D] 
L- rampová napojení - celkem 1,5*(0,8*(4,25+3,0)*0,25)=2,175 [E] 
Celkem: A+B+C+D+E=100,237 [F]</t>
  </si>
  <si>
    <t>82</t>
  </si>
  <si>
    <t>56930</t>
  </si>
  <si>
    <t>ZPEVNĚNÍ KRAJNIC ZE ŠTĚRKODRTI</t>
  </si>
  <si>
    <t>Plocha odečtena z grafického systému AutoCAD. 
L+P krajnice (předmostí OP1) - celkem 2,7+5,6+3,1=11,400 [A] 
L+P krajnice (předmostí OP2) - celkem 27,1+33,0+1,14=61,240 [B] 
Celkem: A+B=72,640 [C]</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</si>
  <si>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</si>
  <si>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83</t>
  </si>
  <si>
    <t>572133</t>
  </si>
  <si>
    <t>INFILTRAČNÍ POSTŘIK Z EMULZE DO 1,5KG/M2</t>
  </si>
  <si>
    <t>Plocha odečtena z grafického systému AutoCAD. 
Na vrstvě MZK - Na předmostí OP1 - celkem 1,2*178,6=214,320 [A] 
Na vrstvě MZK - Na předmostí OP2 - celkem 1,2*103,3=123,960 [B] 
Celkem: A+B=338,280 [C]</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</si>
  <si>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</si>
  <si>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84</t>
  </si>
  <si>
    <t>572214</t>
  </si>
  <si>
    <t>SPOJOVACÍ POSTŘIK Z MODIFIK EMULZE DO 0,5KG/M2</t>
  </si>
  <si>
    <t>Plocha dle grafického systému AutoCAD 
Pod ACO11S na mostě a předmostích - celkem (240,3+89,3+132,9)+27,5=490,000 [A] 
Pod ACL + OŽK-hospodářský sjezd - celkem (240,3+89,3+132,9)+27,5=490,000 [B] 
Pod ACP22S na předmostích OP1+OP2 - celkem 1,1*(178,6+103,3)=310,090 [C] 
Celkem: A+B+C=1 290,090 [D]</t>
  </si>
  <si>
    <t>85</t>
  </si>
  <si>
    <t>574B44</t>
  </si>
  <si>
    <t>ASFALTOVÝ BETON PRO OBRUSNÉ VRSTVY MODIFIK ACO 11+ TL. 50MM</t>
  </si>
  <si>
    <t>Plocha odečtena z grafického systému AutoCAD 
ACO11S - Obrusná vrstva na mostě, obou předmostích, hospodářský sjezd - celkem (240,3+89,3+132,9)+27,5=490,000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</si>
  <si>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</si>
  <si>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86</t>
  </si>
  <si>
    <t>574D46</t>
  </si>
  <si>
    <t>ASFALTOVÝ BETON PRO LOŽNÍ VRSTVY MODIFIK ACL 16+, 16S TL. 50MM</t>
  </si>
  <si>
    <t>Plocha odečtena z grafického systému AutoCAD 
ACL 16S - ložná vrstva na mostě ev. č. 314-002A - celkem 29,0=29,000 [A]</t>
  </si>
  <si>
    <t>87</t>
  </si>
  <si>
    <t>574D78</t>
  </si>
  <si>
    <t>ASFALTOVÝ BETON PRO LOŽNÍ VRSTVY MODIFIK ACL 22+, 22S TL. 80MM</t>
  </si>
  <si>
    <t>Plocha odečtena z grafického systému AutoCAD 
ACL 22S - ložná vrstva na předmostích - celkem  ((240,3-29,0)+132,9)+27,5=371,700 [A]</t>
  </si>
  <si>
    <t>88</t>
  </si>
  <si>
    <t>574F07</t>
  </si>
  <si>
    <t>ASFALTOVÝ BETON PRO PODKLADNÍ VRSTVY MODIFIK ACP 22+, 22S</t>
  </si>
  <si>
    <t>Plocha odečtena z grafického systému AutoCAD 
Modif. ACP 22S tl. 110mm na předmostích kompletní výměna vozovky - celkem 1,1*0,11*178,6=21,611 [A] 
Modif. ACP 22S tl. 110mm na předmostích kompletní výměna vozovky - celkem 1,1*0,11*103,3=12,499 [B] 
Celkem: A+B=34,110 [C]</t>
  </si>
  <si>
    <t>89</t>
  </si>
  <si>
    <t>575F43</t>
  </si>
  <si>
    <t>LITÝ ASFALT MA IV (OCHRANA MOSTNÍ IZOLACE) 11 TL. 35MM MODIFIK</t>
  </si>
  <si>
    <t>Plocha odečtena z grafického systému AutoCAD. 
Ochrana izolace z MA 11 IV modifikovaného; tl. 35mm na mostě. 
NK - Celkem (6,0-2*0,3)*14,88-2*0,15*6,0=78,552 [A] 
Přechodové desky - celkem 2*(1,5*5,9)=17,700 [B] 
Celkem: A+B=96,252 [C]</t>
  </si>
  <si>
    <t>90</t>
  </si>
  <si>
    <t>57637</t>
  </si>
  <si>
    <t>POSYP LOMOVÝMI VÝSIVKAMI 35KG/M2</t>
  </si>
  <si>
    <t>Plocha odečtena z grafického systému AutoCAD. 
Obnova štěrkových vozovek (fr.0-22mm; 25-35kg/m2), položka včetně uhutnění na požadovanou úroveň. 
Obnova štěrkové vozovky vpravo před mostem - celkem 20,5=20,500 [A]</t>
  </si>
  <si>
    <t>91</t>
  </si>
  <si>
    <t>582621</t>
  </si>
  <si>
    <t>KRYTY Z BETON DLAŽDIC SE ZÁMKEM ŠEDÝCH TL 60MM DO LOŽE Z MC</t>
  </si>
  <si>
    <t>Plocha odečtena z grafického systému AutoCAD 
Betonová zámková dlažba tl. 60mm do betonového lože. Barva šedá. 
L+P rampová napojení - celkem 2,31+1,26+3,55+1,43=8,550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</si>
  <si>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</si>
  <si>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92</t>
  </si>
  <si>
    <t>Komplet - Dodávka, veškerá manipulace, uložení, opotřebení, nájem, podkladní a vyrovnávací vrstva ŠP tl. 0,05m apod. 
Ochranná panelová rovnanina vpravo nad podzemní trasou sdělovacího vedení - celkem 1,00*70,0=70,000 [A]</t>
  </si>
  <si>
    <t>Přidružená stavební výroba</t>
  </si>
  <si>
    <t>93</t>
  </si>
  <si>
    <t>711112</t>
  </si>
  <si>
    <t>IZOLACE BĚŽNÝCH KONSTRUKCÍ PROTI ZEMNÍ VLHKOSTI ASFALTOVÝMI PÁSY</t>
  </si>
  <si>
    <t>Izolace rubu spodní stavby po konstrukci rubové drenáže. 
Rub OP1+OP2 - celkem r.š. 2,5*(6,0+6,0)=30,000 [B] 
Rub křídel I+Ia,II+IIa,III+IIIa+IV - celkem r.š. 2,5*(13,05+23,25+12,05+3,05)=128,500 [A] 
Celkem: B+A=158,500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</si>
  <si>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</si>
  <si>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94</t>
  </si>
  <si>
    <t>711442</t>
  </si>
  <si>
    <t>IZOLACE MOSTOVEK CELOPLOŠNÁ ASFALTOVÝMI PÁSY S PEČETÍCÍ VRSTVOU</t>
  </si>
  <si>
    <t>Plocha odečtena z grafického systému AutoCAD. 
Povrch n.k. - celkem 7,1*14,88=105,648 [A] 
Přechodové desky - celkem 2*1,5*6,0=18,000 [B] 
Mostní křídla - celkem 0,55*(13,65+23,85+12,65+3,65)=29,590 [C] 
Celkem: A+B+C=153,238 [D]</t>
  </si>
  <si>
    <t>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</si>
  <si>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95</t>
  </si>
  <si>
    <t>711502</t>
  </si>
  <si>
    <t>OCHRANA IZOLACE NA POVRCHU ASFALTOVÝMI PÁSY</t>
  </si>
  <si>
    <t>Ochrana C.I. asfaltovými pásy s Al-vložkou pod římsami. 
Celkem 0,70*(14,88+14,88)+(0,55+0,3)*(13,05+23,25+12,05+3,05)=64,522 [A]</t>
  </si>
  <si>
    <t>Položka zahrnuje:  
- dodání předepsaného ochranného materiálu  
- zřízení ochrany izolace  
Položka nezahrnuje:  
- x</t>
  </si>
  <si>
    <t>96</t>
  </si>
  <si>
    <t>711509</t>
  </si>
  <si>
    <t>OCHRANA IZOLACE NA POVRCHU TEXTILIÍ</t>
  </si>
  <si>
    <t>Ochranná geotextilie min. 600g/m2. 
Rub+líc+boky OP1 + křídla u OP1 - celkem r.š. (2,5+0,5)*6,0+(3,15+1,5)*(13,05+23,25)+2*1,75*1,5+0,55*3,15*2+(8,0+2/3*8,0)=208,843 [A] 
Rub+líc+boky OP2 + křídla u OP2 - celkem r.š. (2,5+0,5)*6,0+(3,15+1,5)*(12,05+3,05)+2*1,75*1,5+0,55*3,15*2=96,930 [B] 
Přechodové desky - celkem r.š. 2*3,0*6,0=36,000 [C] 
Celkem: A+B+C=341,773 [D]</t>
  </si>
  <si>
    <t>97</t>
  </si>
  <si>
    <t>721163</t>
  </si>
  <si>
    <t>VNITŘNÍ KANALIZACE ZE SKLOLAM TRUB DN DO 150MM</t>
  </si>
  <si>
    <t>Svodná potrubí z certifikovaného systému určeného pro odvOdnění mostů pozemních komunikací. Odpadní potrubí od mostních odvodňovačů vyústěné do prolehů provedených v líci spodní stavby v kamenné dlažbě pod mostem. 
Komplet vč. kotevní do konstrukce spodní stavby a pomocného materiálu (kompenzátory, kotevní materiál - nerez A4 apod.). 
Celkem 4*(1,20+1,8+0,3)=13,200 [A]</t>
  </si>
  <si>
    <t>Položka zahrnuje:  
-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  
Položka nezahrnuje:  
- x</t>
  </si>
  <si>
    <t>98</t>
  </si>
  <si>
    <t>78381</t>
  </si>
  <si>
    <t>NÁTĚRY BETON KONSTR TYP S1 (OS-A)</t>
  </si>
  <si>
    <t>Hydrofobní impregrace vzdušných povrchu říms L+P - celkem (0,8-0,15+0,65+0,25)*(41,6+42,8)=130,820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</si>
  <si>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</si>
  <si>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99</t>
  </si>
  <si>
    <t>78382</t>
  </si>
  <si>
    <t>NÁTĚRY BETON KONSTR TYP S2 (OS-B)</t>
  </si>
  <si>
    <t>Nátěr boku n.k. a sp.st. překrytých hodníkem (dle VL4) - celkem 0,42*(41,6+42,8)=35,448 [A]</t>
  </si>
  <si>
    <t>100</t>
  </si>
  <si>
    <t>78383</t>
  </si>
  <si>
    <t>NÁTĚRY BETON KONSTR TYP S4 (OS-C)</t>
  </si>
  <si>
    <t>Nátěr odrazné hrany říms - (0,15+0,15)*(41,6+42,8)=25,320 [A]</t>
  </si>
  <si>
    <t>Potrubí</t>
  </si>
  <si>
    <t>101</t>
  </si>
  <si>
    <t>87434</t>
  </si>
  <si>
    <t>POTRUBÍ Z TRUB PLASTOVÝCH ODPADNÍCH DN DO 200MM</t>
  </si>
  <si>
    <t>Plastové odpadní potrubí z dlouhodobě UV-stabilního materiálu (minimálně SN12). 
Prostup rubové drenáže křídly - celkem (0+2+2+0)*(0,15+0,55+0,15)=3,400 [A] 
Prostup rubové drenáže OP1+OP2 - celkem 2*(0,15+1,75+0,15)=4,100 [B] 
Celkem: A+B=7,500 [C]</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</si>
  <si>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</si>
  <si>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102</t>
  </si>
  <si>
    <t>Plastové odpadní potrubí z dlouhodobě UV-stabilního materiálu (minimálně SN12). 
Vyústění nové UV do koryta v.t. 
Předmostí OP1 - celkem 2=2,000 [A]</t>
  </si>
  <si>
    <t>103</t>
  </si>
  <si>
    <t>87533</t>
  </si>
  <si>
    <t>POTRUBÍ DREN Z TRUB PLAST DN DO 150MM</t>
  </si>
  <si>
    <t>Plastové potrubí rubové drenáže, perforace 3/3, DN150, minimálně SN12. 
Součástí položky řešení prostoru rubové drenáže spodní stavbou. Obetonování drenáže součástí položky 45160. 
Rubové drenáže OP1+OP2+křídel - celkem (13,05+6,0+23,25+3,5)+(12,05+6,0+3,05)=66,900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</si>
  <si>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</si>
  <si>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104</t>
  </si>
  <si>
    <t>87627</t>
  </si>
  <si>
    <t>CHRÁNIČKY Z TRUB PLASTOVÝCH DN DO 100MM</t>
  </si>
  <si>
    <t>Chráničky v římsách vč. přesahu na předmostí se zapuštěním pod nezpevněnou krajnici. 
DN 110/94 - L+P-římsa - celkem (5,0+41,6+3,5)+(5,0+42,8+3,5)=101,400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</si>
  <si>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</si>
  <si>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105</t>
  </si>
  <si>
    <t>89516</t>
  </si>
  <si>
    <t>DRENÁŽNÍ VÝUSŤ Z BETON DÍLCŮ</t>
  </si>
  <si>
    <t>Výústní objekty v patě svahů - vyústění odvodňovacích skluzů - celkem 3=3,000 [A]</t>
  </si>
  <si>
    <t>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t>
  </si>
  <si>
    <t>106</t>
  </si>
  <si>
    <t>89712</t>
  </si>
  <si>
    <t>VPUSŤ KANALIZAČNÍ ULIČNÍ KOMPLETNÍ Z BETONOVÝCH DÍLCŮ</t>
  </si>
  <si>
    <t>Nová betonová UV na předmostí OP1 (pro zatížení od dopravy D400). 
celkem 1=1,000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</si>
  <si>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</si>
  <si>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107</t>
  </si>
  <si>
    <t>9113B1</t>
  </si>
  <si>
    <t>SVODIDLO OCEL SILNIČ JEDNOSTR, ÚROVEŇ ZADRŽ H1 -DODÁVKA A MONTÁŽ</t>
  </si>
  <si>
    <t>Ocelové silniční svodidlo předmostích včetně výškových náběhů dlouhých. 
Vpravo - celkem 12,0+12,0=24,000 [A] 
Vlevo - Celkem 12,0+12,0=24,000 [B] 
Celkem: A+B=48,000 [C]</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</si>
  <si>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</si>
  <si>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108</t>
  </si>
  <si>
    <t>9117C1</t>
  </si>
  <si>
    <t>SVOD OCEL ZÁBRADEL ÚROVEŇ ZADRŽ H2 - DODÁVKA A MONTÁŽ</t>
  </si>
  <si>
    <t>Ocelové mostní zábradelní svodidlo se zádržností H2 a se svislou výplní. 
L+P-římsa - celkem 42,0+42,0=84,000 [A]</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</si>
  <si>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</si>
  <si>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109</t>
  </si>
  <si>
    <t>911EC1</t>
  </si>
  <si>
    <t>SVODIDLO BETON, ÚROVEŇ ZADRŽ H2 VÝŠ 1,1M - DODÁVKA A MONTÁŽ</t>
  </si>
  <si>
    <t>Výškové náběhy betonového svodidla na předmostí opěry OP1. 
Celkem 2*4,0=8,000 [A]</t>
  </si>
  <si>
    <t>Položka zahrnuje:  
- kompletní dodávku všech dílů betonového svodidla včetně spojovacích prvků  
- osazení svodidla  
- přechod na jiný typ svodidla nebo přes mostní závěr  
Položka nezahrnuje:  
- odrazky nebo retroreflexní fólie  
- podkladní vrstvu  
Způsob měření:  
- vykazuje se délka svodidla v předepsané výšce, délka náběhů se nezapočítává</t>
  </si>
  <si>
    <t>110</t>
  </si>
  <si>
    <t>91345</t>
  </si>
  <si>
    <t>NIVELAČNÍ ZNAČKY KOVOVÉ</t>
  </si>
  <si>
    <t>Včetně vrtů a vlepení měřických značek z nerez oceli odolné proti CHRL dle ČSN ISO 4463-2 a dle VL 4. 
Celkem 8+6=14,000 [A]</t>
  </si>
  <si>
    <t>Položka zahrnuje:  
- dodání a osazení nivelační značky včetně nutných zemních prací  
- vnitrostaveništní a mimostaveništní dopravu  
Položka nezahrnuje:  
- x</t>
  </si>
  <si>
    <t>111</t>
  </si>
  <si>
    <t>91355</t>
  </si>
  <si>
    <t>EVIDENČNÍ ČÍSLO MOSTU</t>
  </si>
  <si>
    <t>na předmostích objektu - celkem 1+1=2,000 [A]</t>
  </si>
  <si>
    <t>Položka zahrnuje:  
- štítek s evidenčním číslem mostu  
- sloupek dopravní značky včetně osazení a nutných zemních prací a zabetonování  
Položka nezahrnuje:  
- x</t>
  </si>
  <si>
    <t>112</t>
  </si>
  <si>
    <t>914161</t>
  </si>
  <si>
    <t>DOPRAVNÍ ZNAČKY ZÁKLADNÍ VELIKOSTI HLINÍKOVÉ FÓLIE TŘ 1 - DODÁVKA A MONTÁŽ</t>
  </si>
  <si>
    <t>Celkem 4=4,000 [A]</t>
  </si>
  <si>
    <t>Položka zahrnuje:  
- dodávku a montáž značek v požadovaném provedení  
Položka nezahrnuje:  
- x</t>
  </si>
  <si>
    <t>113</t>
  </si>
  <si>
    <t>914921</t>
  </si>
  <si>
    <t>SLOUPKY A STOJKY DOPRAVNÍCH ZNAČEK Z OCEL TRUBEK DO PATKY - DODÁVKA A MONTÁŽ</t>
  </si>
  <si>
    <t>Komplet - Ocelové sloupky + betonové patky pro zpětné osazení a doplnění nového SDZ. 
Celkem 4=4,000 [A]</t>
  </si>
  <si>
    <t>Položka zahrnuje:  
- sloupky  
- upevňovací zařízení  
- osazení (betonová patka, zemní práce)  
Položka nezahrnuje:  
- x</t>
  </si>
  <si>
    <t>114</t>
  </si>
  <si>
    <t>917224</t>
  </si>
  <si>
    <t>SILNIČNÍ A CHODNÍKOVÉ OBRUBY Z BETONOVÝCH OBRUBNÍKŮ ŠÍŘ 150MM</t>
  </si>
  <si>
    <t>Silniční betonové obruby vč. betonového lože (min. C20/25-nXF3). 
Předmostí OP1 (vlevo) - celkem 2*4,25+0,8=9,300 [A] 
Předmostí OP1 (vpravo) - celkem 2*5,1+0,8=11,000 [B] 
Předmostí OP2 (vlevo) - celkem 2*3,0+0,8=6,800 [C] 
Předmostí OP2  (vpravo) - celkem 2*2,5+0,8=5,800 [D] 
Celkem: A+B+C+D=32,900 [E]</t>
  </si>
  <si>
    <t>Položka zahrnuje:  
- dodání a pokládku betonových obrubníků o rozměrech předepsaných zadávací dokumentací  
- betonové lože i boční betonovou opěrku  
Položka nezahrnuje:  
- x</t>
  </si>
  <si>
    <t>115</t>
  </si>
  <si>
    <t>Silniční betonové obruby do bet.lože (min. C20/25-nXF3) kolem kamenných dlažeb v korytě v.t. 
Celkem (1,2*4,0+20,0)+(0,0)+(12,0+1,2*4,0)+(4,0+1,2*4,0)=50,400 [A]</t>
  </si>
  <si>
    <t>116</t>
  </si>
  <si>
    <t>931325</t>
  </si>
  <si>
    <t>TĚSNĚNÍ DILATAČ SPAR ASF ZÁLIVKOU MODIFIK PRŮŘ DO 600MM2</t>
  </si>
  <si>
    <t>Těsnící asfaltové zálivky ve vozovce a podél říms na mostě. 
Celkem 4,5+9,0+10,0+4,25+42,8+3,0+5,1+41,6+2,5+5,2+4*4*0,5+2*2*6,0=159,950 [A]</t>
  </si>
  <si>
    <t>Položka zahrnuje:  
- dodávku a osazení předepsaného materiálu  
- očištění ploch spáry před úpravou  
- očištění okolí spáry po úpravě  
Položka nezahrnuje:  
- těsnící profil</t>
  </si>
  <si>
    <t>117</t>
  </si>
  <si>
    <t>93151</t>
  </si>
  <si>
    <t>MOSTNÍ ZÁVĚRY POVRCHOVÉ POSUN DO 60MM</t>
  </si>
  <si>
    <t>Komplet - povrchový mostní dilatační závěr. 
Celkem (0,25+7,1+0,25)+(0,25+7,1+0,25)=15,200 [A]</t>
  </si>
  <si>
    <t>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x</t>
  </si>
  <si>
    <t>118</t>
  </si>
  <si>
    <t>935212</t>
  </si>
  <si>
    <t>PŘÍKOPOVÉ ŽLABY Z BETON TVÁRNIC ŠÍŘ DO 600MM DO BETONU TL 100MM</t>
  </si>
  <si>
    <t>Příkopové žlaby do betonového lože - odvodnění vozovky na předmostích. 
Celkem 1,2*(2,0+0,0+2,0+4,0)=9,600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</si>
  <si>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</si>
  <si>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119</t>
  </si>
  <si>
    <t>93639</t>
  </si>
  <si>
    <t>ZAÚSTĚNÍ SKLUZŮ (VČET DLAŽBY Z LOM KAMENE)</t>
  </si>
  <si>
    <t>Vyústění příkopových žlabů (odvodnění vozovky) do výústních objektů umístěných v patě násypového tělesa komunikace. Betonová skruž min. DN600 vyplněný hrubým kamenivem ~ fr.63/125mm. 
Komplet 3=3,000 [A]</t>
  </si>
  <si>
    <t>Položka zahrnuje:  
- veškerý materiál, výrobky a polotovary  
- mimostaveništní a vnitrostaveništní doprava (rovněž přesuny)  
- naložení a složení,případně s uložením  
Položka nezahrnuje:  
- x</t>
  </si>
  <si>
    <t>120</t>
  </si>
  <si>
    <t>936532</t>
  </si>
  <si>
    <t>MOSTNÍ ODVODŇOVACÍ SOUPRAVA 300/500</t>
  </si>
  <si>
    <t>Mostní odvodňovače - Celkem 4=4,000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</si>
  <si>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</si>
  <si>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121</t>
  </si>
  <si>
    <t>94890</t>
  </si>
  <si>
    <t>PODPĚRNÉ SKRUŽE - ZŘÍZENÍ A ODSTRANĚNÍ</t>
  </si>
  <si>
    <t>M3OP</t>
  </si>
  <si>
    <t>Komplet - dočasná podpěrná konstrukce pro zajištění projektovaného nadvýšení n.k. před betonáží spřahující žb. monolitické desky na dřevěné části nosné konstrukce. Položka obsahuje mimo jiné PD VTD, podkladní panelové rovnaniny (vč. případné výměny podloží), ocelovou podpěrnou příhradovou konstrukci, roznášecí trámy a další pomocný materiál a konstrukce apod. 
Celkem 4,0*4,0*9,0=144,000 [A]</t>
  </si>
  <si>
    <t>Položka zahrnuje:  
- dovoz, montáž, údržbu, opotřebení (nájemné), demontáž, konzervaci, odvoz  
Položka nezahrnuje:  
- x</t>
  </si>
  <si>
    <t>122</t>
  </si>
  <si>
    <t>954355</t>
  </si>
  <si>
    <t>ROZVADĚČOVÁ SKŘÍŇ NEREZ</t>
  </si>
  <si>
    <t>Dodávka, montáž/instalace rozvaděčové skříně a osazení/kotvení do připravené niky v líci křídla III. Skříň bude osazena zařízením, které bude vyhodnocovat stavové informace n.k. mostu.  
Rozvaděčová skříň 1,00/0,50/0,25m z nerez (A4), stupeň krytí minimálně IP44 (předpoklad), zamykatelná. 
Komplet 1=1,000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</si>
</sst>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0" fontId="0" fillId="0" borderId="1" xfId="0"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0+C10+C11+C12+C13</f>
      </c>
      <c s="1"/>
      <c s="1"/>
    </row>
    <row r="7" spans="1:5" ht="12.75" customHeight="1">
      <c r="A7" s="1"/>
      <c s="4" t="s">
        <v>5</v>
      </c>
      <c s="7">
        <f>0+E10+E11+E12+E13</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95</v>
      </c>
      <c s="20" t="s">
        <v>96</v>
      </c>
      <c s="21">
        <f>'SO 001'!I3</f>
      </c>
      <c s="21">
        <f>'SO 001'!O2</f>
      </c>
      <c s="21">
        <f>C11+D11</f>
      </c>
    </row>
    <row r="12" spans="1:5" ht="12.75" customHeight="1">
      <c r="A12" s="20" t="s">
        <v>136</v>
      </c>
      <c s="20" t="s">
        <v>137</v>
      </c>
      <c s="21">
        <f>'SO 182'!I3</f>
      </c>
      <c s="21">
        <f>'SO 182'!O2</f>
      </c>
      <c s="21">
        <f>C12+D12</f>
      </c>
    </row>
    <row r="13" spans="1:5" ht="12.75" customHeight="1">
      <c r="A13" s="20" t="s">
        <v>444</v>
      </c>
      <c s="20" t="s">
        <v>445</v>
      </c>
      <c s="21">
        <f>'SO 201'!I3</f>
      </c>
      <c s="21">
        <f>'SO 201'!O2</f>
      </c>
      <c s="21">
        <f>C13+D13</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f>
      </c>
      <c>
        <f>0+O9+O13+O17+O21+O25+O29+O33+O37+O41+O45+O49+O53</f>
      </c>
    </row>
    <row r="9" spans="1:16" ht="12.75">
      <c r="A9" s="25" t="s">
        <v>45</v>
      </c>
      <c s="29" t="s">
        <v>29</v>
      </c>
      <c s="29" t="s">
        <v>46</v>
      </c>
      <c s="25" t="s">
        <v>29</v>
      </c>
      <c s="30" t="s">
        <v>47</v>
      </c>
      <c s="31" t="s">
        <v>48</v>
      </c>
      <c s="32">
        <v>1</v>
      </c>
      <c s="33">
        <v>0</v>
      </c>
      <c s="33">
        <f>ROUND(ROUND(H9,2)*ROUND(G9,3),2)</f>
      </c>
      <c r="O9">
        <f>(I9*21)/100</f>
      </c>
      <c t="s">
        <v>23</v>
      </c>
    </row>
    <row r="10" spans="1:5" ht="12.75">
      <c r="A10" s="34" t="s">
        <v>49</v>
      </c>
      <c r="E10" s="35" t="s">
        <v>50</v>
      </c>
    </row>
    <row r="11" spans="1:5" ht="63.75">
      <c r="A11" s="36" t="s">
        <v>51</v>
      </c>
      <c r="E11" s="37" t="s">
        <v>52</v>
      </c>
    </row>
    <row r="12" spans="1:5" ht="51">
      <c r="A12" t="s">
        <v>53</v>
      </c>
      <c r="E12" s="35" t="s">
        <v>54</v>
      </c>
    </row>
    <row r="13" spans="1:16" ht="12.75">
      <c r="A13" s="25" t="s">
        <v>45</v>
      </c>
      <c s="29" t="s">
        <v>23</v>
      </c>
      <c s="29" t="s">
        <v>46</v>
      </c>
      <c s="25" t="s">
        <v>23</v>
      </c>
      <c s="30" t="s">
        <v>47</v>
      </c>
      <c s="31" t="s">
        <v>48</v>
      </c>
      <c s="32">
        <v>1</v>
      </c>
      <c s="33">
        <v>0</v>
      </c>
      <c s="33">
        <f>ROUND(ROUND(H13,2)*ROUND(G13,3),2)</f>
      </c>
      <c r="O13">
        <f>(I13*21)/100</f>
      </c>
      <c t="s">
        <v>23</v>
      </c>
    </row>
    <row r="14" spans="1:5" ht="12.75">
      <c r="A14" s="34" t="s">
        <v>49</v>
      </c>
      <c r="E14" s="35" t="s">
        <v>50</v>
      </c>
    </row>
    <row r="15" spans="1:5" ht="89.25">
      <c r="A15" s="36" t="s">
        <v>51</v>
      </c>
      <c r="E15" s="37" t="s">
        <v>55</v>
      </c>
    </row>
    <row r="16" spans="1:5" ht="51">
      <c r="A16" t="s">
        <v>53</v>
      </c>
      <c r="E16" s="35" t="s">
        <v>54</v>
      </c>
    </row>
    <row r="17" spans="1:16" ht="12.75">
      <c r="A17" s="25" t="s">
        <v>45</v>
      </c>
      <c s="29" t="s">
        <v>22</v>
      </c>
      <c s="29" t="s">
        <v>56</v>
      </c>
      <c s="25" t="s">
        <v>50</v>
      </c>
      <c s="30" t="s">
        <v>57</v>
      </c>
      <c s="31" t="s">
        <v>48</v>
      </c>
      <c s="32">
        <v>1</v>
      </c>
      <c s="33">
        <v>0</v>
      </c>
      <c s="33">
        <f>ROUND(ROUND(H17,2)*ROUND(G17,3),2)</f>
      </c>
      <c r="O17">
        <f>(I17*21)/100</f>
      </c>
      <c t="s">
        <v>23</v>
      </c>
    </row>
    <row r="18" spans="1:5" ht="12.75">
      <c r="A18" s="34" t="s">
        <v>49</v>
      </c>
      <c r="E18" s="35" t="s">
        <v>50</v>
      </c>
    </row>
    <row r="19" spans="1:5" ht="114.75">
      <c r="A19" s="36" t="s">
        <v>51</v>
      </c>
      <c r="E19" s="37" t="s">
        <v>58</v>
      </c>
    </row>
    <row r="20" spans="1:5" ht="51">
      <c r="A20" t="s">
        <v>53</v>
      </c>
      <c r="E20" s="35" t="s">
        <v>59</v>
      </c>
    </row>
    <row r="21" spans="1:16" ht="12.75">
      <c r="A21" s="25" t="s">
        <v>45</v>
      </c>
      <c s="29" t="s">
        <v>33</v>
      </c>
      <c s="29" t="s">
        <v>60</v>
      </c>
      <c s="25" t="s">
        <v>50</v>
      </c>
      <c s="30" t="s">
        <v>61</v>
      </c>
      <c s="31" t="s">
        <v>48</v>
      </c>
      <c s="32">
        <v>1</v>
      </c>
      <c s="33">
        <v>0</v>
      </c>
      <c s="33">
        <f>ROUND(ROUND(H21,2)*ROUND(G21,3),2)</f>
      </c>
      <c r="O21">
        <f>(I21*21)/100</f>
      </c>
      <c t="s">
        <v>23</v>
      </c>
    </row>
    <row r="22" spans="1:5" ht="12.75">
      <c r="A22" s="34" t="s">
        <v>49</v>
      </c>
      <c r="E22" s="35" t="s">
        <v>50</v>
      </c>
    </row>
    <row r="23" spans="1:5" ht="38.25">
      <c r="A23" s="36" t="s">
        <v>51</v>
      </c>
      <c r="E23" s="37" t="s">
        <v>62</v>
      </c>
    </row>
    <row r="24" spans="1:5" ht="89.25">
      <c r="A24" t="s">
        <v>53</v>
      </c>
      <c r="E24" s="35" t="s">
        <v>63</v>
      </c>
    </row>
    <row r="25" spans="1:16" ht="12.75">
      <c r="A25" s="25" t="s">
        <v>45</v>
      </c>
      <c s="29" t="s">
        <v>35</v>
      </c>
      <c s="29" t="s">
        <v>64</v>
      </c>
      <c s="25" t="s">
        <v>50</v>
      </c>
      <c s="30" t="s">
        <v>65</v>
      </c>
      <c s="31" t="s">
        <v>48</v>
      </c>
      <c s="32">
        <v>1</v>
      </c>
      <c s="33">
        <v>0</v>
      </c>
      <c s="33">
        <f>ROUND(ROUND(H25,2)*ROUND(G25,3),2)</f>
      </c>
      <c r="O25">
        <f>(I25*21)/100</f>
      </c>
      <c t="s">
        <v>23</v>
      </c>
    </row>
    <row r="26" spans="1:5" ht="12.75">
      <c r="A26" s="34" t="s">
        <v>49</v>
      </c>
      <c r="E26" s="35" t="s">
        <v>50</v>
      </c>
    </row>
    <row r="27" spans="1:5" ht="51">
      <c r="A27" s="36" t="s">
        <v>51</v>
      </c>
      <c r="E27" s="37" t="s">
        <v>66</v>
      </c>
    </row>
    <row r="28" spans="1:5" ht="51">
      <c r="A28" t="s">
        <v>53</v>
      </c>
      <c r="E28" s="35" t="s">
        <v>59</v>
      </c>
    </row>
    <row r="29" spans="1:16" ht="12.75">
      <c r="A29" s="25" t="s">
        <v>45</v>
      </c>
      <c s="29" t="s">
        <v>37</v>
      </c>
      <c s="29" t="s">
        <v>67</v>
      </c>
      <c s="25" t="s">
        <v>29</v>
      </c>
      <c s="30" t="s">
        <v>68</v>
      </c>
      <c s="31" t="s">
        <v>48</v>
      </c>
      <c s="32">
        <v>1</v>
      </c>
      <c s="33">
        <v>0</v>
      </c>
      <c s="33">
        <f>ROUND(ROUND(H29,2)*ROUND(G29,3),2)</f>
      </c>
      <c r="O29">
        <f>(I29*21)/100</f>
      </c>
      <c t="s">
        <v>23</v>
      </c>
    </row>
    <row r="30" spans="1:5" ht="12.75">
      <c r="A30" s="34" t="s">
        <v>49</v>
      </c>
      <c r="E30" s="35" t="s">
        <v>50</v>
      </c>
    </row>
    <row r="31" spans="1:5" ht="38.25">
      <c r="A31" s="36" t="s">
        <v>51</v>
      </c>
      <c r="E31" s="37" t="s">
        <v>69</v>
      </c>
    </row>
    <row r="32" spans="1:5" ht="102">
      <c r="A32" t="s">
        <v>53</v>
      </c>
      <c r="E32" s="35" t="s">
        <v>70</v>
      </c>
    </row>
    <row r="33" spans="1:16" ht="12.75">
      <c r="A33" s="25" t="s">
        <v>45</v>
      </c>
      <c s="29" t="s">
        <v>71</v>
      </c>
      <c s="29" t="s">
        <v>72</v>
      </c>
      <c s="25" t="s">
        <v>50</v>
      </c>
      <c s="30" t="s">
        <v>73</v>
      </c>
      <c s="31" t="s">
        <v>48</v>
      </c>
      <c s="32">
        <v>1</v>
      </c>
      <c s="33">
        <v>0</v>
      </c>
      <c s="33">
        <f>ROUND(ROUND(H33,2)*ROUND(G33,3),2)</f>
      </c>
      <c r="O33">
        <f>(I33*21)/100</f>
      </c>
      <c t="s">
        <v>23</v>
      </c>
    </row>
    <row r="34" spans="1:5" ht="12.75">
      <c r="A34" s="34" t="s">
        <v>49</v>
      </c>
      <c r="E34" s="35" t="s">
        <v>50</v>
      </c>
    </row>
    <row r="35" spans="1:5" ht="51">
      <c r="A35" s="36" t="s">
        <v>51</v>
      </c>
      <c r="E35" s="37" t="s">
        <v>74</v>
      </c>
    </row>
    <row r="36" spans="1:5" ht="89.25">
      <c r="A36" t="s">
        <v>53</v>
      </c>
      <c r="E36" s="35" t="s">
        <v>75</v>
      </c>
    </row>
    <row r="37" spans="1:16" ht="12.75">
      <c r="A37" s="25" t="s">
        <v>45</v>
      </c>
      <c s="29" t="s">
        <v>76</v>
      </c>
      <c s="29" t="s">
        <v>77</v>
      </c>
      <c s="25" t="s">
        <v>29</v>
      </c>
      <c s="30" t="s">
        <v>78</v>
      </c>
      <c s="31" t="s">
        <v>48</v>
      </c>
      <c s="32">
        <v>1</v>
      </c>
      <c s="33">
        <v>0</v>
      </c>
      <c s="33">
        <f>ROUND(ROUND(H37,2)*ROUND(G37,3),2)</f>
      </c>
      <c r="O37">
        <f>(I37*21)/100</f>
      </c>
      <c t="s">
        <v>23</v>
      </c>
    </row>
    <row r="38" spans="1:5" ht="12.75">
      <c r="A38" s="34" t="s">
        <v>49</v>
      </c>
      <c r="E38" s="35" t="s">
        <v>50</v>
      </c>
    </row>
    <row r="39" spans="1:5" ht="12.75">
      <c r="A39" s="36" t="s">
        <v>51</v>
      </c>
      <c r="E39" s="37" t="s">
        <v>79</v>
      </c>
    </row>
    <row r="40" spans="1:5" ht="12.75">
      <c r="A40" t="s">
        <v>53</v>
      </c>
      <c r="E40" s="35" t="s">
        <v>50</v>
      </c>
    </row>
    <row r="41" spans="1:16" ht="12.75">
      <c r="A41" s="25" t="s">
        <v>45</v>
      </c>
      <c s="29" t="s">
        <v>40</v>
      </c>
      <c s="29" t="s">
        <v>80</v>
      </c>
      <c s="25" t="s">
        <v>29</v>
      </c>
      <c s="30" t="s">
        <v>81</v>
      </c>
      <c s="31" t="s">
        <v>48</v>
      </c>
      <c s="32">
        <v>1</v>
      </c>
      <c s="33">
        <v>0</v>
      </c>
      <c s="33">
        <f>ROUND(ROUND(H41,2)*ROUND(G41,3),2)</f>
      </c>
      <c r="O41">
        <f>(I41*21)/100</f>
      </c>
      <c t="s">
        <v>23</v>
      </c>
    </row>
    <row r="42" spans="1:5" ht="12.75">
      <c r="A42" s="34" t="s">
        <v>49</v>
      </c>
      <c r="E42" s="35" t="s">
        <v>50</v>
      </c>
    </row>
    <row r="43" spans="1:5" ht="12.75">
      <c r="A43" s="36" t="s">
        <v>51</v>
      </c>
      <c r="E43" s="37" t="s">
        <v>79</v>
      </c>
    </row>
    <row r="44" spans="1:5" ht="12.75">
      <c r="A44" t="s">
        <v>53</v>
      </c>
      <c r="E44" s="35" t="s">
        <v>50</v>
      </c>
    </row>
    <row r="45" spans="1:16" ht="12.75">
      <c r="A45" s="25" t="s">
        <v>45</v>
      </c>
      <c s="29" t="s">
        <v>42</v>
      </c>
      <c s="29" t="s">
        <v>82</v>
      </c>
      <c s="25" t="s">
        <v>50</v>
      </c>
      <c s="30" t="s">
        <v>83</v>
      </c>
      <c s="31" t="s">
        <v>48</v>
      </c>
      <c s="32">
        <v>1</v>
      </c>
      <c s="33">
        <v>0</v>
      </c>
      <c s="33">
        <f>ROUND(ROUND(H45,2)*ROUND(G45,3),2)</f>
      </c>
      <c r="O45">
        <f>(I45*21)/100</f>
      </c>
      <c t="s">
        <v>23</v>
      </c>
    </row>
    <row r="46" spans="1:5" ht="12.75">
      <c r="A46" s="34" t="s">
        <v>49</v>
      </c>
      <c r="E46" s="35" t="s">
        <v>50</v>
      </c>
    </row>
    <row r="47" spans="1:5" ht="178.5">
      <c r="A47" s="36" t="s">
        <v>51</v>
      </c>
      <c r="E47" s="37" t="s">
        <v>84</v>
      </c>
    </row>
    <row r="48" spans="1:5" ht="51">
      <c r="A48" t="s">
        <v>53</v>
      </c>
      <c r="E48" s="35" t="s">
        <v>59</v>
      </c>
    </row>
    <row r="49" spans="1:16" ht="12.75">
      <c r="A49" s="25" t="s">
        <v>45</v>
      </c>
      <c s="29" t="s">
        <v>85</v>
      </c>
      <c s="29" t="s">
        <v>86</v>
      </c>
      <c s="25" t="s">
        <v>50</v>
      </c>
      <c s="30" t="s">
        <v>87</v>
      </c>
      <c s="31" t="s">
        <v>48</v>
      </c>
      <c s="32">
        <v>1</v>
      </c>
      <c s="33">
        <v>0</v>
      </c>
      <c s="33">
        <f>ROUND(ROUND(H49,2)*ROUND(G49,3),2)</f>
      </c>
      <c r="O49">
        <f>(I49*21)/100</f>
      </c>
      <c t="s">
        <v>23</v>
      </c>
    </row>
    <row r="50" spans="1:5" ht="12.75">
      <c r="A50" s="34" t="s">
        <v>49</v>
      </c>
      <c r="E50" s="35" t="s">
        <v>50</v>
      </c>
    </row>
    <row r="51" spans="1:5" ht="25.5">
      <c r="A51" s="36" t="s">
        <v>51</v>
      </c>
      <c r="E51" s="37" t="s">
        <v>88</v>
      </c>
    </row>
    <row r="52" spans="1:5" ht="114.75">
      <c r="A52" t="s">
        <v>53</v>
      </c>
      <c r="E52" s="35" t="s">
        <v>89</v>
      </c>
    </row>
    <row r="53" spans="1:16" ht="12.75">
      <c r="A53" s="25" t="s">
        <v>45</v>
      </c>
      <c s="29" t="s">
        <v>90</v>
      </c>
      <c s="29" t="s">
        <v>91</v>
      </c>
      <c s="25" t="s">
        <v>50</v>
      </c>
      <c s="30" t="s">
        <v>92</v>
      </c>
      <c s="31" t="s">
        <v>48</v>
      </c>
      <c s="32">
        <v>1</v>
      </c>
      <c s="33">
        <v>0</v>
      </c>
      <c s="33">
        <f>ROUND(ROUND(H53,2)*ROUND(G53,3),2)</f>
      </c>
      <c r="O53">
        <f>(I53*21)/100</f>
      </c>
      <c t="s">
        <v>23</v>
      </c>
    </row>
    <row r="54" spans="1:5" ht="12.75">
      <c r="A54" s="34" t="s">
        <v>49</v>
      </c>
      <c r="E54" s="35" t="s">
        <v>50</v>
      </c>
    </row>
    <row r="55" spans="1:5" ht="51">
      <c r="A55" s="36" t="s">
        <v>51</v>
      </c>
      <c r="E55" s="37" t="s">
        <v>93</v>
      </c>
    </row>
    <row r="56" spans="1:5" ht="63.75">
      <c r="A56" t="s">
        <v>53</v>
      </c>
      <c r="E56" s="35" t="s">
        <v>94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0+O8+O25+O30</f>
      </c>
      <c t="s">
        <v>22</v>
      </c>
    </row>
    <row r="3" spans="1:16" ht="15" customHeight="1">
      <c r="A3" t="s">
        <v>12</v>
      </c>
      <c s="12" t="s">
        <v>14</v>
      </c>
      <c s="13" t="s">
        <v>15</v>
      </c>
      <c s="1"/>
      <c s="14" t="s">
        <v>16</v>
      </c>
      <c s="1"/>
      <c s="9"/>
      <c s="8" t="s">
        <v>95</v>
      </c>
      <c s="38">
        <f>0+I8+I25+I30</f>
      </c>
      <c r="O3" t="s">
        <v>19</v>
      </c>
      <c t="s">
        <v>23</v>
      </c>
    </row>
    <row r="4" spans="1:16" ht="15" customHeight="1">
      <c r="A4" t="s">
        <v>17</v>
      </c>
      <c s="16" t="s">
        <v>18</v>
      </c>
      <c s="17" t="s">
        <v>95</v>
      </c>
      <c s="6"/>
      <c s="18" t="s">
        <v>96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97</v>
      </c>
      <c s="25" t="s">
        <v>29</v>
      </c>
      <c s="30" t="s">
        <v>98</v>
      </c>
      <c s="31" t="s">
        <v>99</v>
      </c>
      <c s="32">
        <v>149.62</v>
      </c>
      <c s="33">
        <v>0</v>
      </c>
      <c s="33">
        <f>ROUND(ROUND(H9,2)*ROUND(G9,3),2)</f>
      </c>
      <c r="O9">
        <f>(I9*21)/100</f>
      </c>
      <c t="s">
        <v>23</v>
      </c>
    </row>
    <row r="10" spans="1:5" ht="12.75">
      <c r="A10" s="34" t="s">
        <v>49</v>
      </c>
      <c r="E10" s="35" t="s">
        <v>50</v>
      </c>
    </row>
    <row r="11" spans="1:5" ht="63.75">
      <c r="A11" s="36" t="s">
        <v>51</v>
      </c>
      <c r="E11" s="37" t="s">
        <v>100</v>
      </c>
    </row>
    <row r="12" spans="1:5" ht="51">
      <c r="A12" t="s">
        <v>53</v>
      </c>
      <c r="E12" s="35" t="s">
        <v>101</v>
      </c>
    </row>
    <row r="13" spans="1:16" ht="12.75">
      <c r="A13" s="25" t="s">
        <v>45</v>
      </c>
      <c s="29" t="s">
        <v>23</v>
      </c>
      <c s="29" t="s">
        <v>97</v>
      </c>
      <c s="25" t="s">
        <v>23</v>
      </c>
      <c s="30" t="s">
        <v>98</v>
      </c>
      <c s="31" t="s">
        <v>99</v>
      </c>
      <c s="32">
        <v>4.03</v>
      </c>
      <c s="33">
        <v>0</v>
      </c>
      <c s="33">
        <f>ROUND(ROUND(H13,2)*ROUND(G13,3),2)</f>
      </c>
      <c r="O13">
        <f>(I13*21)/100</f>
      </c>
      <c t="s">
        <v>23</v>
      </c>
    </row>
    <row r="14" spans="1:5" ht="12.75">
      <c r="A14" s="34" t="s">
        <v>49</v>
      </c>
      <c r="E14" s="35" t="s">
        <v>50</v>
      </c>
    </row>
    <row r="15" spans="1:5" ht="51">
      <c r="A15" s="36" t="s">
        <v>51</v>
      </c>
      <c r="E15" s="37" t="s">
        <v>102</v>
      </c>
    </row>
    <row r="16" spans="1:5" ht="51">
      <c r="A16" t="s">
        <v>53</v>
      </c>
      <c r="E16" s="35" t="s">
        <v>101</v>
      </c>
    </row>
    <row r="17" spans="1:16" ht="12.75">
      <c r="A17" s="25" t="s">
        <v>45</v>
      </c>
      <c s="29" t="s">
        <v>22</v>
      </c>
      <c s="29" t="s">
        <v>103</v>
      </c>
      <c s="25" t="s">
        <v>50</v>
      </c>
      <c s="30" t="s">
        <v>104</v>
      </c>
      <c s="31" t="s">
        <v>105</v>
      </c>
      <c s="32">
        <v>0.53</v>
      </c>
      <c s="33">
        <v>0</v>
      </c>
      <c s="33">
        <f>ROUND(ROUND(H17,2)*ROUND(G17,3),2)</f>
      </c>
      <c r="O17">
        <f>(I17*21)/100</f>
      </c>
      <c t="s">
        <v>23</v>
      </c>
    </row>
    <row r="18" spans="1:5" ht="12.75">
      <c r="A18" s="34" t="s">
        <v>49</v>
      </c>
      <c r="E18" s="35" t="s">
        <v>50</v>
      </c>
    </row>
    <row r="19" spans="1:5" ht="25.5">
      <c r="A19" s="36" t="s">
        <v>51</v>
      </c>
      <c r="E19" s="37" t="s">
        <v>106</v>
      </c>
    </row>
    <row r="20" spans="1:5" ht="51">
      <c r="A20" t="s">
        <v>53</v>
      </c>
      <c r="E20" s="35" t="s">
        <v>101</v>
      </c>
    </row>
    <row r="21" spans="1:16" ht="12.75">
      <c r="A21" s="25" t="s">
        <v>45</v>
      </c>
      <c s="29" t="s">
        <v>33</v>
      </c>
      <c s="29" t="s">
        <v>107</v>
      </c>
      <c s="25" t="s">
        <v>50</v>
      </c>
      <c s="30" t="s">
        <v>108</v>
      </c>
      <c s="31" t="s">
        <v>48</v>
      </c>
      <c s="32">
        <v>1</v>
      </c>
      <c s="33">
        <v>0</v>
      </c>
      <c s="33">
        <f>ROUND(ROUND(H21,2)*ROUND(G21,3),2)</f>
      </c>
      <c r="O21">
        <f>(I21*21)/100</f>
      </c>
      <c t="s">
        <v>23</v>
      </c>
    </row>
    <row r="22" spans="1:5" ht="12.75">
      <c r="A22" s="34" t="s">
        <v>49</v>
      </c>
      <c r="E22" s="35" t="s">
        <v>50</v>
      </c>
    </row>
    <row r="23" spans="1:5" ht="25.5">
      <c r="A23" s="36" t="s">
        <v>51</v>
      </c>
      <c r="E23" s="37" t="s">
        <v>109</v>
      </c>
    </row>
    <row r="24" spans="1:5" ht="51">
      <c r="A24" t="s">
        <v>53</v>
      </c>
      <c r="E24" s="35" t="s">
        <v>59</v>
      </c>
    </row>
    <row r="25" spans="1:18" ht="12.75" customHeight="1">
      <c r="A25" s="6" t="s">
        <v>43</v>
      </c>
      <c s="6"/>
      <c s="40" t="s">
        <v>29</v>
      </c>
      <c s="6"/>
      <c s="27" t="s">
        <v>110</v>
      </c>
      <c s="6"/>
      <c s="6"/>
      <c s="6"/>
      <c s="41">
        <f>0+Q25</f>
      </c>
      <c r="O25">
        <f>0+R25</f>
      </c>
      <c r="Q25">
        <f>0+I26</f>
      </c>
      <c>
        <f>0+O26</f>
      </c>
    </row>
    <row r="26" spans="1:16" ht="12.75">
      <c r="A26" s="25" t="s">
        <v>45</v>
      </c>
      <c s="29" t="s">
        <v>35</v>
      </c>
      <c s="29" t="s">
        <v>111</v>
      </c>
      <c s="25" t="s">
        <v>50</v>
      </c>
      <c s="30" t="s">
        <v>112</v>
      </c>
      <c s="31" t="s">
        <v>99</v>
      </c>
      <c s="32">
        <v>4.025</v>
      </c>
      <c s="33">
        <v>0</v>
      </c>
      <c s="33">
        <f>ROUND(ROUND(H26,2)*ROUND(G26,3),2)</f>
      </c>
      <c r="O26">
        <f>(I26*21)/100</f>
      </c>
      <c t="s">
        <v>23</v>
      </c>
    </row>
    <row r="27" spans="1:5" ht="12.75">
      <c r="A27" s="34" t="s">
        <v>49</v>
      </c>
      <c r="E27" s="35" t="s">
        <v>50</v>
      </c>
    </row>
    <row r="28" spans="1:5" ht="51">
      <c r="A28" s="36" t="s">
        <v>51</v>
      </c>
      <c r="E28" s="37" t="s">
        <v>113</v>
      </c>
    </row>
    <row r="29" spans="1:5" ht="89.25">
      <c r="A29" t="s">
        <v>53</v>
      </c>
      <c r="E29" s="35" t="s">
        <v>114</v>
      </c>
    </row>
    <row r="30" spans="1:18" ht="12.75" customHeight="1">
      <c r="A30" s="6" t="s">
        <v>43</v>
      </c>
      <c s="6"/>
      <c s="40" t="s">
        <v>40</v>
      </c>
      <c s="6"/>
      <c s="27" t="s">
        <v>115</v>
      </c>
      <c s="6"/>
      <c s="6"/>
      <c s="6"/>
      <c s="41">
        <f>0+Q30</f>
      </c>
      <c r="O30">
        <f>0+R30</f>
      </c>
      <c r="Q30">
        <f>0+I31+I35+I39+I43+I47</f>
      </c>
      <c>
        <f>0+O31+O35+O39+O43+O47</f>
      </c>
    </row>
    <row r="31" spans="1:16" ht="12.75">
      <c r="A31" s="25" t="s">
        <v>45</v>
      </c>
      <c s="29" t="s">
        <v>37</v>
      </c>
      <c s="29" t="s">
        <v>116</v>
      </c>
      <c s="25" t="s">
        <v>50</v>
      </c>
      <c s="30" t="s">
        <v>117</v>
      </c>
      <c s="31" t="s">
        <v>118</v>
      </c>
      <c s="32">
        <v>23</v>
      </c>
      <c s="33">
        <v>0</v>
      </c>
      <c s="33">
        <f>ROUND(ROUND(H31,2)*ROUND(G31,3),2)</f>
      </c>
      <c r="O31">
        <f>(I31*21)/100</f>
      </c>
      <c t="s">
        <v>23</v>
      </c>
    </row>
    <row r="32" spans="1:5" ht="12.75">
      <c r="A32" s="34" t="s">
        <v>49</v>
      </c>
      <c r="E32" s="35" t="s">
        <v>50</v>
      </c>
    </row>
    <row r="33" spans="1:5" ht="25.5">
      <c r="A33" s="36" t="s">
        <v>51</v>
      </c>
      <c r="E33" s="37" t="s">
        <v>119</v>
      </c>
    </row>
    <row r="34" spans="1:5" ht="63.75">
      <c r="A34" t="s">
        <v>53</v>
      </c>
      <c r="E34" s="35" t="s">
        <v>120</v>
      </c>
    </row>
    <row r="35" spans="1:16" ht="12.75">
      <c r="A35" s="25" t="s">
        <v>45</v>
      </c>
      <c s="29" t="s">
        <v>71</v>
      </c>
      <c s="29" t="s">
        <v>121</v>
      </c>
      <c s="25" t="s">
        <v>50</v>
      </c>
      <c s="30" t="s">
        <v>122</v>
      </c>
      <c s="31" t="s">
        <v>99</v>
      </c>
      <c s="32">
        <v>117.02</v>
      </c>
      <c s="33">
        <v>0</v>
      </c>
      <c s="33">
        <f>ROUND(ROUND(H35,2)*ROUND(G35,3),2)</f>
      </c>
      <c r="O35">
        <f>(I35*21)/100</f>
      </c>
      <c t="s">
        <v>23</v>
      </c>
    </row>
    <row r="36" spans="1:5" ht="12.75">
      <c r="A36" s="34" t="s">
        <v>49</v>
      </c>
      <c r="E36" s="35" t="s">
        <v>50</v>
      </c>
    </row>
    <row r="37" spans="1:5" ht="89.25">
      <c r="A37" s="36" t="s">
        <v>51</v>
      </c>
      <c r="E37" s="37" t="s">
        <v>123</v>
      </c>
    </row>
    <row r="38" spans="1:5" ht="114.75">
      <c r="A38" t="s">
        <v>53</v>
      </c>
      <c r="E38" s="35" t="s">
        <v>124</v>
      </c>
    </row>
    <row r="39" spans="1:16" ht="12.75">
      <c r="A39" s="25" t="s">
        <v>45</v>
      </c>
      <c s="29" t="s">
        <v>76</v>
      </c>
      <c s="29" t="s">
        <v>125</v>
      </c>
      <c s="25" t="s">
        <v>50</v>
      </c>
      <c s="30" t="s">
        <v>126</v>
      </c>
      <c s="31" t="s">
        <v>99</v>
      </c>
      <c s="32">
        <v>3.784</v>
      </c>
      <c s="33">
        <v>0</v>
      </c>
      <c s="33">
        <f>ROUND(ROUND(H39,2)*ROUND(G39,3),2)</f>
      </c>
      <c r="O39">
        <f>(I39*21)/100</f>
      </c>
      <c t="s">
        <v>23</v>
      </c>
    </row>
    <row r="40" spans="1:5" ht="12.75">
      <c r="A40" s="34" t="s">
        <v>49</v>
      </c>
      <c r="E40" s="35" t="s">
        <v>50</v>
      </c>
    </row>
    <row r="41" spans="1:5" ht="51">
      <c r="A41" s="36" t="s">
        <v>51</v>
      </c>
      <c r="E41" s="37" t="s">
        <v>127</v>
      </c>
    </row>
    <row r="42" spans="1:5" ht="114.75">
      <c r="A42" t="s">
        <v>53</v>
      </c>
      <c r="E42" s="35" t="s">
        <v>124</v>
      </c>
    </row>
    <row r="43" spans="1:16" ht="12.75">
      <c r="A43" s="25" t="s">
        <v>45</v>
      </c>
      <c s="29" t="s">
        <v>40</v>
      </c>
      <c s="29" t="s">
        <v>128</v>
      </c>
      <c s="25" t="s">
        <v>50</v>
      </c>
      <c s="30" t="s">
        <v>129</v>
      </c>
      <c s="31" t="s">
        <v>99</v>
      </c>
      <c s="32">
        <v>28.819</v>
      </c>
      <c s="33">
        <v>0</v>
      </c>
      <c s="33">
        <f>ROUND(ROUND(H43,2)*ROUND(G43,3),2)</f>
      </c>
      <c r="O43">
        <f>(I43*21)/100</f>
      </c>
      <c t="s">
        <v>23</v>
      </c>
    </row>
    <row r="44" spans="1:5" ht="12.75">
      <c r="A44" s="34" t="s">
        <v>49</v>
      </c>
      <c r="E44" s="35" t="s">
        <v>50</v>
      </c>
    </row>
    <row r="45" spans="1:5" ht="114.75">
      <c r="A45" s="36" t="s">
        <v>51</v>
      </c>
      <c r="E45" s="37" t="s">
        <v>130</v>
      </c>
    </row>
    <row r="46" spans="1:5" ht="114.75">
      <c r="A46" t="s">
        <v>53</v>
      </c>
      <c r="E46" s="35" t="s">
        <v>124</v>
      </c>
    </row>
    <row r="47" spans="1:16" ht="12.75">
      <c r="A47" s="25" t="s">
        <v>45</v>
      </c>
      <c s="29" t="s">
        <v>42</v>
      </c>
      <c s="29" t="s">
        <v>131</v>
      </c>
      <c s="25" t="s">
        <v>50</v>
      </c>
      <c s="30" t="s">
        <v>132</v>
      </c>
      <c s="31" t="s">
        <v>133</v>
      </c>
      <c s="32">
        <v>53</v>
      </c>
      <c s="33">
        <v>0</v>
      </c>
      <c s="33">
        <f>ROUND(ROUND(H47,2)*ROUND(G47,3),2)</f>
      </c>
      <c r="O47">
        <f>(I47*21)/100</f>
      </c>
      <c t="s">
        <v>23</v>
      </c>
    </row>
    <row r="48" spans="1:5" ht="12.75">
      <c r="A48" s="34" t="s">
        <v>49</v>
      </c>
      <c r="E48" s="35" t="s">
        <v>50</v>
      </c>
    </row>
    <row r="49" spans="1:5" ht="63.75">
      <c r="A49" s="36" t="s">
        <v>51</v>
      </c>
      <c r="E49" s="37" t="s">
        <v>134</v>
      </c>
    </row>
    <row r="50" spans="1:5" ht="89.25">
      <c r="A50" t="s">
        <v>53</v>
      </c>
      <c r="E50" s="35" t="s">
        <v>135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0+O8+O49+O102+O115+O120+O125+O154</f>
      </c>
      <c t="s">
        <v>22</v>
      </c>
    </row>
    <row r="3" spans="1:16" ht="15" customHeight="1">
      <c r="A3" t="s">
        <v>12</v>
      </c>
      <c s="12" t="s">
        <v>14</v>
      </c>
      <c s="13" t="s">
        <v>15</v>
      </c>
      <c s="1"/>
      <c s="14" t="s">
        <v>16</v>
      </c>
      <c s="1"/>
      <c s="9"/>
      <c s="8" t="s">
        <v>136</v>
      </c>
      <c s="38">
        <f>0+I8+I49+I102+I115+I120+I125+I154</f>
      </c>
      <c r="O3" t="s">
        <v>19</v>
      </c>
      <c t="s">
        <v>23</v>
      </c>
    </row>
    <row r="4" spans="1:16" ht="15" customHeight="1">
      <c r="A4" t="s">
        <v>17</v>
      </c>
      <c s="16" t="s">
        <v>18</v>
      </c>
      <c s="17" t="s">
        <v>136</v>
      </c>
      <c s="6"/>
      <c s="18" t="s">
        <v>137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f>
      </c>
      <c>
        <f>0+O9+O13+O17+O21+O25+O29+O33+O37+O41+O45</f>
      </c>
    </row>
    <row r="9" spans="1:16" ht="12.75">
      <c r="A9" s="25" t="s">
        <v>45</v>
      </c>
      <c s="29" t="s">
        <v>29</v>
      </c>
      <c s="29" t="s">
        <v>138</v>
      </c>
      <c s="25" t="s">
        <v>50</v>
      </c>
      <c s="30" t="s">
        <v>139</v>
      </c>
      <c s="31" t="s">
        <v>99</v>
      </c>
      <c s="32">
        <v>233.52</v>
      </c>
      <c s="33">
        <v>0</v>
      </c>
      <c s="33">
        <f>ROUND(ROUND(H9,2)*ROUND(G9,3),2)</f>
      </c>
      <c r="O9">
        <f>(I9*21)/100</f>
      </c>
      <c t="s">
        <v>23</v>
      </c>
    </row>
    <row r="10" spans="1:5" ht="12.75">
      <c r="A10" s="34" t="s">
        <v>49</v>
      </c>
      <c r="E10" s="35" t="s">
        <v>50</v>
      </c>
    </row>
    <row r="11" spans="1:5" ht="76.5">
      <c r="A11" s="36" t="s">
        <v>51</v>
      </c>
      <c r="E11" s="37" t="s">
        <v>140</v>
      </c>
    </row>
    <row r="12" spans="1:5" ht="51">
      <c r="A12" t="s">
        <v>53</v>
      </c>
      <c r="E12" s="35" t="s">
        <v>101</v>
      </c>
    </row>
    <row r="13" spans="1:16" ht="12.75">
      <c r="A13" s="25" t="s">
        <v>45</v>
      </c>
      <c s="29" t="s">
        <v>23</v>
      </c>
      <c s="29" t="s">
        <v>97</v>
      </c>
      <c s="25" t="s">
        <v>29</v>
      </c>
      <c s="30" t="s">
        <v>98</v>
      </c>
      <c s="31" t="s">
        <v>99</v>
      </c>
      <c s="32">
        <v>3.96</v>
      </c>
      <c s="33">
        <v>0</v>
      </c>
      <c s="33">
        <f>ROUND(ROUND(H13,2)*ROUND(G13,3),2)</f>
      </c>
      <c r="O13">
        <f>(I13*21)/100</f>
      </c>
      <c t="s">
        <v>23</v>
      </c>
    </row>
    <row r="14" spans="1:5" ht="12.75">
      <c r="A14" s="34" t="s">
        <v>49</v>
      </c>
      <c r="E14" s="35" t="s">
        <v>50</v>
      </c>
    </row>
    <row r="15" spans="1:5" ht="63.75">
      <c r="A15" s="36" t="s">
        <v>51</v>
      </c>
      <c r="E15" s="37" t="s">
        <v>141</v>
      </c>
    </row>
    <row r="16" spans="1:5" ht="51">
      <c r="A16" t="s">
        <v>53</v>
      </c>
      <c r="E16" s="35" t="s">
        <v>101</v>
      </c>
    </row>
    <row r="17" spans="1:16" ht="12.75">
      <c r="A17" s="25" t="s">
        <v>45</v>
      </c>
      <c s="29" t="s">
        <v>22</v>
      </c>
      <c s="29" t="s">
        <v>142</v>
      </c>
      <c s="25" t="s">
        <v>50</v>
      </c>
      <c s="30" t="s">
        <v>143</v>
      </c>
      <c s="31" t="s">
        <v>48</v>
      </c>
      <c s="32">
        <v>1</v>
      </c>
      <c s="33">
        <v>0</v>
      </c>
      <c s="33">
        <f>ROUND(ROUND(H17,2)*ROUND(G17,3),2)</f>
      </c>
      <c r="O17">
        <f>(I17*21)/100</f>
      </c>
      <c t="s">
        <v>23</v>
      </c>
    </row>
    <row r="18" spans="1:5" ht="12.75">
      <c r="A18" s="34" t="s">
        <v>49</v>
      </c>
      <c r="E18" s="35" t="s">
        <v>50</v>
      </c>
    </row>
    <row r="19" spans="1:5" ht="89.25">
      <c r="A19" s="36" t="s">
        <v>51</v>
      </c>
      <c r="E19" s="37" t="s">
        <v>144</v>
      </c>
    </row>
    <row r="20" spans="1:5" ht="51">
      <c r="A20" t="s">
        <v>53</v>
      </c>
      <c r="E20" s="35" t="s">
        <v>145</v>
      </c>
    </row>
    <row r="21" spans="1:16" ht="12.75">
      <c r="A21" s="25" t="s">
        <v>45</v>
      </c>
      <c s="29" t="s">
        <v>33</v>
      </c>
      <c s="29" t="s">
        <v>146</v>
      </c>
      <c s="25" t="s">
        <v>50</v>
      </c>
      <c s="30" t="s">
        <v>147</v>
      </c>
      <c s="31" t="s">
        <v>48</v>
      </c>
      <c s="32">
        <v>2</v>
      </c>
      <c s="33">
        <v>0</v>
      </c>
      <c s="33">
        <f>ROUND(ROUND(H21,2)*ROUND(G21,3),2)</f>
      </c>
      <c r="O21">
        <f>(I21*21)/100</f>
      </c>
      <c t="s">
        <v>23</v>
      </c>
    </row>
    <row r="22" spans="1:5" ht="12.75">
      <c r="A22" s="34" t="s">
        <v>49</v>
      </c>
      <c r="E22" s="35" t="s">
        <v>50</v>
      </c>
    </row>
    <row r="23" spans="1:5" ht="38.25">
      <c r="A23" s="36" t="s">
        <v>51</v>
      </c>
      <c r="E23" s="37" t="s">
        <v>148</v>
      </c>
    </row>
    <row r="24" spans="1:5" ht="51">
      <c r="A24" t="s">
        <v>53</v>
      </c>
      <c r="E24" s="35" t="s">
        <v>149</v>
      </c>
    </row>
    <row r="25" spans="1:16" ht="12.75">
      <c r="A25" s="25" t="s">
        <v>45</v>
      </c>
      <c s="29" t="s">
        <v>35</v>
      </c>
      <c s="29" t="s">
        <v>46</v>
      </c>
      <c s="25" t="s">
        <v>50</v>
      </c>
      <c s="30" t="s">
        <v>47</v>
      </c>
      <c s="31" t="s">
        <v>48</v>
      </c>
      <c s="32">
        <v>1</v>
      </c>
      <c s="33">
        <v>0</v>
      </c>
      <c s="33">
        <f>ROUND(ROUND(H25,2)*ROUND(G25,3),2)</f>
      </c>
      <c r="O25">
        <f>(I25*21)/100</f>
      </c>
      <c t="s">
        <v>23</v>
      </c>
    </row>
    <row r="26" spans="1:5" ht="12.75">
      <c r="A26" s="34" t="s">
        <v>49</v>
      </c>
      <c r="E26" s="35" t="s">
        <v>50</v>
      </c>
    </row>
    <row r="27" spans="1:5" ht="76.5">
      <c r="A27" s="36" t="s">
        <v>51</v>
      </c>
      <c r="E27" s="37" t="s">
        <v>150</v>
      </c>
    </row>
    <row r="28" spans="1:5" ht="51">
      <c r="A28" t="s">
        <v>53</v>
      </c>
      <c r="E28" s="35" t="s">
        <v>54</v>
      </c>
    </row>
    <row r="29" spans="1:16" ht="12.75">
      <c r="A29" s="25" t="s">
        <v>45</v>
      </c>
      <c s="29" t="s">
        <v>37</v>
      </c>
      <c s="29" t="s">
        <v>151</v>
      </c>
      <c s="25" t="s">
        <v>29</v>
      </c>
      <c s="30" t="s">
        <v>152</v>
      </c>
      <c s="31" t="s">
        <v>48</v>
      </c>
      <c s="32">
        <v>1</v>
      </c>
      <c s="33">
        <v>0</v>
      </c>
      <c s="33">
        <f>ROUND(ROUND(H29,2)*ROUND(G29,3),2)</f>
      </c>
      <c r="O29">
        <f>(I29*21)/100</f>
      </c>
      <c t="s">
        <v>23</v>
      </c>
    </row>
    <row r="30" spans="1:5" ht="12.75">
      <c r="A30" s="34" t="s">
        <v>49</v>
      </c>
      <c r="E30" s="35" t="s">
        <v>50</v>
      </c>
    </row>
    <row r="31" spans="1:5" ht="102">
      <c r="A31" s="36" t="s">
        <v>51</v>
      </c>
      <c r="E31" s="37" t="s">
        <v>153</v>
      </c>
    </row>
    <row r="32" spans="1:5" ht="51">
      <c r="A32" t="s">
        <v>53</v>
      </c>
      <c r="E32" s="35" t="s">
        <v>154</v>
      </c>
    </row>
    <row r="33" spans="1:16" ht="12.75">
      <c r="A33" s="25" t="s">
        <v>45</v>
      </c>
      <c s="29" t="s">
        <v>71</v>
      </c>
      <c s="29" t="s">
        <v>155</v>
      </c>
      <c s="25" t="s">
        <v>50</v>
      </c>
      <c s="30" t="s">
        <v>156</v>
      </c>
      <c s="31" t="s">
        <v>157</v>
      </c>
      <c s="32">
        <v>5</v>
      </c>
      <c s="33">
        <v>0</v>
      </c>
      <c s="33">
        <f>ROUND(ROUND(H33,2)*ROUND(G33,3),2)</f>
      </c>
      <c r="O33">
        <f>(I33*21)/100</f>
      </c>
      <c t="s">
        <v>23</v>
      </c>
    </row>
    <row r="34" spans="1:5" ht="12.75">
      <c r="A34" s="34" t="s">
        <v>49</v>
      </c>
      <c r="E34" s="35" t="s">
        <v>50</v>
      </c>
    </row>
    <row r="35" spans="1:5" ht="12.75">
      <c r="A35" s="36" t="s">
        <v>51</v>
      </c>
      <c r="E35" s="37" t="s">
        <v>158</v>
      </c>
    </row>
    <row r="36" spans="1:5" ht="51">
      <c r="A36" t="s">
        <v>53</v>
      </c>
      <c r="E36" s="35" t="s">
        <v>159</v>
      </c>
    </row>
    <row r="37" spans="1:16" ht="12.75">
      <c r="A37" s="25" t="s">
        <v>45</v>
      </c>
      <c s="29" t="s">
        <v>76</v>
      </c>
      <c s="29" t="s">
        <v>160</v>
      </c>
      <c s="25" t="s">
        <v>29</v>
      </c>
      <c s="30" t="s">
        <v>161</v>
      </c>
      <c s="31" t="s">
        <v>48</v>
      </c>
      <c s="32">
        <v>1</v>
      </c>
      <c s="33">
        <v>0</v>
      </c>
      <c s="33">
        <f>ROUND(ROUND(H37,2)*ROUND(G37,3),2)</f>
      </c>
      <c r="O37">
        <f>(I37*21)/100</f>
      </c>
      <c t="s">
        <v>23</v>
      </c>
    </row>
    <row r="38" spans="1:5" ht="12.75">
      <c r="A38" s="34" t="s">
        <v>49</v>
      </c>
      <c r="E38" s="35" t="s">
        <v>50</v>
      </c>
    </row>
    <row r="39" spans="1:5" ht="102">
      <c r="A39" s="36" t="s">
        <v>51</v>
      </c>
      <c r="E39" s="37" t="s">
        <v>162</v>
      </c>
    </row>
    <row r="40" spans="1:5" ht="51">
      <c r="A40" t="s">
        <v>53</v>
      </c>
      <c r="E40" s="35" t="s">
        <v>163</v>
      </c>
    </row>
    <row r="41" spans="1:16" ht="12.75">
      <c r="A41" s="25" t="s">
        <v>45</v>
      </c>
      <c s="29" t="s">
        <v>40</v>
      </c>
      <c s="29" t="s">
        <v>107</v>
      </c>
      <c s="25" t="s">
        <v>50</v>
      </c>
      <c s="30" t="s">
        <v>108</v>
      </c>
      <c s="31" t="s">
        <v>48</v>
      </c>
      <c s="32">
        <v>1</v>
      </c>
      <c s="33">
        <v>0</v>
      </c>
      <c s="33">
        <f>ROUND(ROUND(H41,2)*ROUND(G41,3),2)</f>
      </c>
      <c r="O41">
        <f>(I41*21)/100</f>
      </c>
      <c t="s">
        <v>23</v>
      </c>
    </row>
    <row r="42" spans="1:5" ht="12.75">
      <c r="A42" s="34" t="s">
        <v>49</v>
      </c>
      <c r="E42" s="35" t="s">
        <v>50</v>
      </c>
    </row>
    <row r="43" spans="1:5" ht="12.75">
      <c r="A43" s="36" t="s">
        <v>51</v>
      </c>
      <c r="E43" s="37" t="s">
        <v>164</v>
      </c>
    </row>
    <row r="44" spans="1:5" ht="51">
      <c r="A44" t="s">
        <v>53</v>
      </c>
      <c r="E44" s="35" t="s">
        <v>59</v>
      </c>
    </row>
    <row r="45" spans="1:16" ht="12.75">
      <c r="A45" s="25" t="s">
        <v>45</v>
      </c>
      <c s="29" t="s">
        <v>42</v>
      </c>
      <c s="29" t="s">
        <v>165</v>
      </c>
      <c s="25" t="s">
        <v>29</v>
      </c>
      <c s="30" t="s">
        <v>166</v>
      </c>
      <c s="31" t="s">
        <v>167</v>
      </c>
      <c s="32">
        <v>1</v>
      </c>
      <c s="33">
        <v>0</v>
      </c>
      <c s="33">
        <f>ROUND(ROUND(H45,2)*ROUND(G45,3),2)</f>
      </c>
      <c r="O45">
        <f>(I45*21)/100</f>
      </c>
      <c t="s">
        <v>23</v>
      </c>
    </row>
    <row r="46" spans="1:5" ht="12.75">
      <c r="A46" s="34" t="s">
        <v>49</v>
      </c>
      <c r="E46" s="35" t="s">
        <v>50</v>
      </c>
    </row>
    <row r="47" spans="1:5" ht="63.75">
      <c r="A47" s="36" t="s">
        <v>51</v>
      </c>
      <c r="E47" s="37" t="s">
        <v>168</v>
      </c>
    </row>
    <row r="48" spans="1:5" ht="76.5">
      <c r="A48" t="s">
        <v>53</v>
      </c>
      <c r="E48" s="35" t="s">
        <v>169</v>
      </c>
    </row>
    <row r="49" spans="1:18" ht="12.75" customHeight="1">
      <c r="A49" s="6" t="s">
        <v>43</v>
      </c>
      <c s="6"/>
      <c s="40" t="s">
        <v>29</v>
      </c>
      <c s="6"/>
      <c s="27" t="s">
        <v>110</v>
      </c>
      <c s="6"/>
      <c s="6"/>
      <c s="6"/>
      <c s="41">
        <f>0+Q49</f>
      </c>
      <c r="O49">
        <f>0+R49</f>
      </c>
      <c r="Q49">
        <f>0+I50+I54+I58+I62+I66+I70+I74+I78+I82+I86+I90+I94+I98</f>
      </c>
      <c>
        <f>0+O50+O54+O58+O62+O66+O70+O74+O78+O82+O86+O90+O94+O98</f>
      </c>
    </row>
    <row r="50" spans="1:16" ht="12.75">
      <c r="A50" s="25" t="s">
        <v>45</v>
      </c>
      <c s="29" t="s">
        <v>85</v>
      </c>
      <c s="29" t="s">
        <v>170</v>
      </c>
      <c s="25" t="s">
        <v>50</v>
      </c>
      <c s="30" t="s">
        <v>171</v>
      </c>
      <c s="31" t="s">
        <v>99</v>
      </c>
      <c s="32">
        <v>3.96</v>
      </c>
      <c s="33">
        <v>0</v>
      </c>
      <c s="33">
        <f>ROUND(ROUND(H50,2)*ROUND(G50,3),2)</f>
      </c>
      <c r="O50">
        <f>(I50*21)/100</f>
      </c>
      <c t="s">
        <v>23</v>
      </c>
    </row>
    <row r="51" spans="1:5" ht="12.75">
      <c r="A51" s="34" t="s">
        <v>49</v>
      </c>
      <c r="E51" s="35" t="s">
        <v>50</v>
      </c>
    </row>
    <row r="52" spans="1:5" ht="63.75">
      <c r="A52" s="36" t="s">
        <v>51</v>
      </c>
      <c r="E52" s="37" t="s">
        <v>172</v>
      </c>
    </row>
    <row r="53" spans="1:5" ht="89.25">
      <c r="A53" t="s">
        <v>53</v>
      </c>
      <c r="E53" s="35" t="s">
        <v>114</v>
      </c>
    </row>
    <row r="54" spans="1:16" ht="25.5">
      <c r="A54" s="25" t="s">
        <v>45</v>
      </c>
      <c s="29" t="s">
        <v>90</v>
      </c>
      <c s="29" t="s">
        <v>173</v>
      </c>
      <c s="25" t="s">
        <v>50</v>
      </c>
      <c s="30" t="s">
        <v>174</v>
      </c>
      <c s="31" t="s">
        <v>99</v>
      </c>
      <c s="32">
        <v>39.6</v>
      </c>
      <c s="33">
        <v>0</v>
      </c>
      <c s="33">
        <f>ROUND(ROUND(H54,2)*ROUND(G54,3),2)</f>
      </c>
      <c r="O54">
        <f>(I54*21)/100</f>
      </c>
      <c t="s">
        <v>23</v>
      </c>
    </row>
    <row r="55" spans="1:5" ht="12.75">
      <c r="A55" s="34" t="s">
        <v>49</v>
      </c>
      <c r="E55" s="35" t="s">
        <v>50</v>
      </c>
    </row>
    <row r="56" spans="1:5" ht="63.75">
      <c r="A56" s="36" t="s">
        <v>51</v>
      </c>
      <c r="E56" s="37" t="s">
        <v>175</v>
      </c>
    </row>
    <row r="57" spans="1:5" ht="89.25">
      <c r="A57" t="s">
        <v>53</v>
      </c>
      <c r="E57" s="35" t="s">
        <v>114</v>
      </c>
    </row>
    <row r="58" spans="1:16" ht="12.75">
      <c r="A58" s="25" t="s">
        <v>45</v>
      </c>
      <c s="29" t="s">
        <v>176</v>
      </c>
      <c s="29" t="s">
        <v>177</v>
      </c>
      <c s="25" t="s">
        <v>50</v>
      </c>
      <c s="30" t="s">
        <v>178</v>
      </c>
      <c s="31" t="s">
        <v>99</v>
      </c>
      <c s="32">
        <v>0</v>
      </c>
      <c s="33">
        <v>0</v>
      </c>
      <c s="33">
        <f>ROUND(ROUND(H58,2)*ROUND(G58,3),2)</f>
      </c>
      <c r="O58">
        <f>(I58*21)/100</f>
      </c>
      <c t="s">
        <v>23</v>
      </c>
    </row>
    <row r="59" spans="1:5" ht="12.75">
      <c r="A59" s="34" t="s">
        <v>49</v>
      </c>
      <c r="E59" s="35" t="s">
        <v>50</v>
      </c>
    </row>
    <row r="60" spans="1:5" ht="25.5">
      <c r="A60" s="36" t="s">
        <v>51</v>
      </c>
      <c r="E60" s="37" t="s">
        <v>179</v>
      </c>
    </row>
    <row r="61" spans="1:5" ht="63.75">
      <c r="A61" t="s">
        <v>53</v>
      </c>
      <c r="E61" s="35" t="s">
        <v>180</v>
      </c>
    </row>
    <row r="62" spans="1:16" ht="12.75">
      <c r="A62" s="25" t="s">
        <v>45</v>
      </c>
      <c s="29" t="s">
        <v>181</v>
      </c>
      <c s="29" t="s">
        <v>182</v>
      </c>
      <c s="25" t="s">
        <v>29</v>
      </c>
      <c s="30" t="s">
        <v>183</v>
      </c>
      <c s="31" t="s">
        <v>99</v>
      </c>
      <c s="32">
        <v>130.5</v>
      </c>
      <c s="33">
        <v>0</v>
      </c>
      <c s="33">
        <f>ROUND(ROUND(H62,2)*ROUND(G62,3),2)</f>
      </c>
      <c r="O62">
        <f>(I62*21)/100</f>
      </c>
      <c t="s">
        <v>23</v>
      </c>
    </row>
    <row r="63" spans="1:5" ht="12.75">
      <c r="A63" s="34" t="s">
        <v>49</v>
      </c>
      <c r="E63" s="35" t="s">
        <v>50</v>
      </c>
    </row>
    <row r="64" spans="1:5" ht="76.5">
      <c r="A64" s="36" t="s">
        <v>51</v>
      </c>
      <c r="E64" s="37" t="s">
        <v>184</v>
      </c>
    </row>
    <row r="65" spans="1:5" ht="395.25">
      <c r="A65" t="s">
        <v>53</v>
      </c>
      <c r="E65" s="35" t="s">
        <v>185</v>
      </c>
    </row>
    <row r="66" spans="1:16" ht="12.75">
      <c r="A66" s="25" t="s">
        <v>45</v>
      </c>
      <c s="29" t="s">
        <v>186</v>
      </c>
      <c s="29" t="s">
        <v>182</v>
      </c>
      <c s="25" t="s">
        <v>23</v>
      </c>
      <c s="30" t="s">
        <v>183</v>
      </c>
      <c s="31" t="s">
        <v>99</v>
      </c>
      <c s="32">
        <v>371.118</v>
      </c>
      <c s="33">
        <v>0</v>
      </c>
      <c s="33">
        <f>ROUND(ROUND(H66,2)*ROUND(G66,3),2)</f>
      </c>
      <c r="O66">
        <f>(I66*21)/100</f>
      </c>
      <c t="s">
        <v>23</v>
      </c>
    </row>
    <row r="67" spans="1:5" ht="12.75">
      <c r="A67" s="34" t="s">
        <v>49</v>
      </c>
      <c r="E67" s="35" t="s">
        <v>50</v>
      </c>
    </row>
    <row r="68" spans="1:5" ht="242.25">
      <c r="A68" s="36" t="s">
        <v>51</v>
      </c>
      <c r="E68" s="37" t="s">
        <v>187</v>
      </c>
    </row>
    <row r="69" spans="1:5" ht="395.25">
      <c r="A69" t="s">
        <v>53</v>
      </c>
      <c r="E69" s="35" t="s">
        <v>185</v>
      </c>
    </row>
    <row r="70" spans="1:16" ht="12.75">
      <c r="A70" s="25" t="s">
        <v>45</v>
      </c>
      <c s="29" t="s">
        <v>188</v>
      </c>
      <c s="29" t="s">
        <v>189</v>
      </c>
      <c s="25" t="s">
        <v>50</v>
      </c>
      <c s="30" t="s">
        <v>190</v>
      </c>
      <c s="31" t="s">
        <v>99</v>
      </c>
      <c s="32">
        <v>261</v>
      </c>
      <c s="33">
        <v>0</v>
      </c>
      <c s="33">
        <f>ROUND(ROUND(H70,2)*ROUND(G70,3),2)</f>
      </c>
      <c r="O70">
        <f>(I70*21)/100</f>
      </c>
      <c t="s">
        <v>23</v>
      </c>
    </row>
    <row r="71" spans="1:5" ht="12.75">
      <c r="A71" s="34" t="s">
        <v>49</v>
      </c>
      <c r="E71" s="35" t="s">
        <v>50</v>
      </c>
    </row>
    <row r="72" spans="1:5" ht="51">
      <c r="A72" s="36" t="s">
        <v>51</v>
      </c>
      <c r="E72" s="37" t="s">
        <v>191</v>
      </c>
    </row>
    <row r="73" spans="1:5" ht="318.75">
      <c r="A73" t="s">
        <v>53</v>
      </c>
      <c r="E73" s="35" t="s">
        <v>192</v>
      </c>
    </row>
    <row r="74" spans="1:16" ht="12.75">
      <c r="A74" s="25" t="s">
        <v>45</v>
      </c>
      <c s="29" t="s">
        <v>193</v>
      </c>
      <c s="29" t="s">
        <v>194</v>
      </c>
      <c s="25" t="s">
        <v>50</v>
      </c>
      <c s="30" t="s">
        <v>195</v>
      </c>
      <c s="31" t="s">
        <v>99</v>
      </c>
      <c s="32">
        <v>130.5</v>
      </c>
      <c s="33">
        <v>0</v>
      </c>
      <c s="33">
        <f>ROUND(ROUND(H74,2)*ROUND(G74,3),2)</f>
      </c>
      <c r="O74">
        <f>(I74*21)/100</f>
      </c>
      <c t="s">
        <v>23</v>
      </c>
    </row>
    <row r="75" spans="1:5" ht="12.75">
      <c r="A75" s="34" t="s">
        <v>49</v>
      </c>
      <c r="E75" s="35" t="s">
        <v>50</v>
      </c>
    </row>
    <row r="76" spans="1:5" ht="89.25">
      <c r="A76" s="36" t="s">
        <v>51</v>
      </c>
      <c r="E76" s="37" t="s">
        <v>196</v>
      </c>
    </row>
    <row r="77" spans="1:5" ht="293.25">
      <c r="A77" t="s">
        <v>53</v>
      </c>
      <c r="E77" s="35" t="s">
        <v>197</v>
      </c>
    </row>
    <row r="78" spans="1:16" ht="12.75">
      <c r="A78" s="25" t="s">
        <v>45</v>
      </c>
      <c s="29" t="s">
        <v>198</v>
      </c>
      <c s="29" t="s">
        <v>199</v>
      </c>
      <c s="25" t="s">
        <v>50</v>
      </c>
      <c s="30" t="s">
        <v>200</v>
      </c>
      <c s="31" t="s">
        <v>99</v>
      </c>
      <c s="32">
        <v>501.62</v>
      </c>
      <c s="33">
        <v>0</v>
      </c>
      <c s="33">
        <f>ROUND(ROUND(H78,2)*ROUND(G78,3),2)</f>
      </c>
      <c r="O78">
        <f>(I78*21)/100</f>
      </c>
      <c t="s">
        <v>23</v>
      </c>
    </row>
    <row r="79" spans="1:5" ht="12.75">
      <c r="A79" s="34" t="s">
        <v>49</v>
      </c>
      <c r="E79" s="35" t="s">
        <v>50</v>
      </c>
    </row>
    <row r="80" spans="1:5" ht="38.25">
      <c r="A80" s="36" t="s">
        <v>51</v>
      </c>
      <c r="E80" s="37" t="s">
        <v>201</v>
      </c>
    </row>
    <row r="81" spans="1:5" ht="216.75">
      <c r="A81" t="s">
        <v>53</v>
      </c>
      <c r="E81" s="35" t="s">
        <v>202</v>
      </c>
    </row>
    <row r="82" spans="1:16" ht="12.75">
      <c r="A82" s="25" t="s">
        <v>45</v>
      </c>
      <c s="29" t="s">
        <v>203</v>
      </c>
      <c s="29" t="s">
        <v>204</v>
      </c>
      <c s="25" t="s">
        <v>50</v>
      </c>
      <c s="30" t="s">
        <v>205</v>
      </c>
      <c s="31" t="s">
        <v>99</v>
      </c>
      <c s="32">
        <v>20.125</v>
      </c>
      <c s="33">
        <v>0</v>
      </c>
      <c s="33">
        <f>ROUND(ROUND(H82,2)*ROUND(G82,3),2)</f>
      </c>
      <c r="O82">
        <f>(I82*21)/100</f>
      </c>
      <c t="s">
        <v>23</v>
      </c>
    </row>
    <row r="83" spans="1:5" ht="12.75">
      <c r="A83" s="34" t="s">
        <v>49</v>
      </c>
      <c r="E83" s="35" t="s">
        <v>50</v>
      </c>
    </row>
    <row r="84" spans="1:5" ht="25.5">
      <c r="A84" s="36" t="s">
        <v>51</v>
      </c>
      <c r="E84" s="37" t="s">
        <v>206</v>
      </c>
    </row>
    <row r="85" spans="1:5" ht="267.75">
      <c r="A85" t="s">
        <v>53</v>
      </c>
      <c r="E85" s="35" t="s">
        <v>207</v>
      </c>
    </row>
    <row r="86" spans="1:16" ht="12.75">
      <c r="A86" s="25" t="s">
        <v>45</v>
      </c>
      <c s="29" t="s">
        <v>208</v>
      </c>
      <c s="29" t="s">
        <v>209</v>
      </c>
      <c s="25" t="s">
        <v>50</v>
      </c>
      <c s="30" t="s">
        <v>210</v>
      </c>
      <c s="31" t="s">
        <v>99</v>
      </c>
      <c s="32">
        <v>144.7</v>
      </c>
      <c s="33">
        <v>0</v>
      </c>
      <c s="33">
        <f>ROUND(ROUND(H86,2)*ROUND(G86,3),2)</f>
      </c>
      <c r="O86">
        <f>(I86*21)/100</f>
      </c>
      <c t="s">
        <v>23</v>
      </c>
    </row>
    <row r="87" spans="1:5" ht="12.75">
      <c r="A87" s="34" t="s">
        <v>49</v>
      </c>
      <c r="E87" s="35" t="s">
        <v>50</v>
      </c>
    </row>
    <row r="88" spans="1:5" ht="89.25">
      <c r="A88" s="36" t="s">
        <v>51</v>
      </c>
      <c r="E88" s="37" t="s">
        <v>211</v>
      </c>
    </row>
    <row r="89" spans="1:5" ht="255">
      <c r="A89" t="s">
        <v>53</v>
      </c>
      <c r="E89" s="35" t="s">
        <v>212</v>
      </c>
    </row>
    <row r="90" spans="1:16" ht="12.75">
      <c r="A90" s="25" t="s">
        <v>45</v>
      </c>
      <c s="29" t="s">
        <v>213</v>
      </c>
      <c s="29" t="s">
        <v>214</v>
      </c>
      <c s="25" t="s">
        <v>50</v>
      </c>
      <c s="30" t="s">
        <v>215</v>
      </c>
      <c s="31" t="s">
        <v>99</v>
      </c>
      <c s="32">
        <v>5.76</v>
      </c>
      <c s="33">
        <v>0</v>
      </c>
      <c s="33">
        <f>ROUND(ROUND(H90,2)*ROUND(G90,3),2)</f>
      </c>
      <c r="O90">
        <f>(I90*21)/100</f>
      </c>
      <c t="s">
        <v>23</v>
      </c>
    </row>
    <row r="91" spans="1:5" ht="12.75">
      <c r="A91" s="34" t="s">
        <v>49</v>
      </c>
      <c r="E91" s="35" t="s">
        <v>50</v>
      </c>
    </row>
    <row r="92" spans="1:5" ht="51">
      <c r="A92" s="36" t="s">
        <v>51</v>
      </c>
      <c r="E92" s="37" t="s">
        <v>216</v>
      </c>
    </row>
    <row r="93" spans="1:5" ht="331.5">
      <c r="A93" t="s">
        <v>53</v>
      </c>
      <c r="E93" s="35" t="s">
        <v>217</v>
      </c>
    </row>
    <row r="94" spans="1:16" ht="12.75">
      <c r="A94" s="25" t="s">
        <v>45</v>
      </c>
      <c s="29" t="s">
        <v>218</v>
      </c>
      <c s="29" t="s">
        <v>219</v>
      </c>
      <c s="25" t="s">
        <v>50</v>
      </c>
      <c s="30" t="s">
        <v>220</v>
      </c>
      <c s="31" t="s">
        <v>133</v>
      </c>
      <c s="32">
        <v>502.8</v>
      </c>
      <c s="33">
        <v>0</v>
      </c>
      <c s="33">
        <f>ROUND(ROUND(H94,2)*ROUND(G94,3),2)</f>
      </c>
      <c r="O94">
        <f>(I94*21)/100</f>
      </c>
      <c t="s">
        <v>23</v>
      </c>
    </row>
    <row r="95" spans="1:5" ht="12.75">
      <c r="A95" s="34" t="s">
        <v>49</v>
      </c>
      <c r="E95" s="35" t="s">
        <v>50</v>
      </c>
    </row>
    <row r="96" spans="1:5" ht="51">
      <c r="A96" s="36" t="s">
        <v>51</v>
      </c>
      <c r="E96" s="37" t="s">
        <v>221</v>
      </c>
    </row>
    <row r="97" spans="1:5" ht="51">
      <c r="A97" t="s">
        <v>53</v>
      </c>
      <c r="E97" s="35" t="s">
        <v>222</v>
      </c>
    </row>
    <row r="98" spans="1:16" ht="12.75">
      <c r="A98" s="25" t="s">
        <v>45</v>
      </c>
      <c s="29" t="s">
        <v>223</v>
      </c>
      <c s="29" t="s">
        <v>224</v>
      </c>
      <c s="25" t="s">
        <v>50</v>
      </c>
      <c s="30" t="s">
        <v>225</v>
      </c>
      <c s="31" t="s">
        <v>133</v>
      </c>
      <c s="32">
        <v>0</v>
      </c>
      <c s="33">
        <v>0</v>
      </c>
      <c s="33">
        <f>ROUND(ROUND(H98,2)*ROUND(G98,3),2)</f>
      </c>
      <c r="O98">
        <f>(I98*21)/100</f>
      </c>
      <c t="s">
        <v>23</v>
      </c>
    </row>
    <row r="99" spans="1:5" ht="12.75">
      <c r="A99" s="34" t="s">
        <v>49</v>
      </c>
      <c r="E99" s="35" t="s">
        <v>50</v>
      </c>
    </row>
    <row r="100" spans="1:5" ht="25.5">
      <c r="A100" s="36" t="s">
        <v>51</v>
      </c>
      <c r="E100" s="37" t="s">
        <v>226</v>
      </c>
    </row>
    <row r="101" spans="1:5" ht="63.75">
      <c r="A101" t="s">
        <v>53</v>
      </c>
      <c r="E101" s="35" t="s">
        <v>227</v>
      </c>
    </row>
    <row r="102" spans="1:18" ht="12.75" customHeight="1">
      <c r="A102" s="6" t="s">
        <v>43</v>
      </c>
      <c s="6"/>
      <c s="40" t="s">
        <v>23</v>
      </c>
      <c s="6"/>
      <c s="27" t="s">
        <v>228</v>
      </c>
      <c s="6"/>
      <c s="6"/>
      <c s="6"/>
      <c s="41">
        <f>0+Q102</f>
      </c>
      <c r="O102">
        <f>0+R102</f>
      </c>
      <c r="Q102">
        <f>0+I103+I107+I111</f>
      </c>
      <c>
        <f>0+O103+O107+O111</f>
      </c>
    </row>
    <row r="103" spans="1:16" ht="12.75">
      <c r="A103" s="25" t="s">
        <v>45</v>
      </c>
      <c s="29" t="s">
        <v>229</v>
      </c>
      <c s="29" t="s">
        <v>230</v>
      </c>
      <c s="25" t="s">
        <v>50</v>
      </c>
      <c s="30" t="s">
        <v>231</v>
      </c>
      <c s="31" t="s">
        <v>118</v>
      </c>
      <c s="32">
        <v>64</v>
      </c>
      <c s="33">
        <v>0</v>
      </c>
      <c s="33">
        <f>ROUND(ROUND(H103,2)*ROUND(G103,3),2)</f>
      </c>
      <c r="O103">
        <f>(I103*21)/100</f>
      </c>
      <c t="s">
        <v>23</v>
      </c>
    </row>
    <row r="104" spans="1:5" ht="12.75">
      <c r="A104" s="34" t="s">
        <v>49</v>
      </c>
      <c r="E104" s="35" t="s">
        <v>50</v>
      </c>
    </row>
    <row r="105" spans="1:5" ht="38.25">
      <c r="A105" s="36" t="s">
        <v>51</v>
      </c>
      <c r="E105" s="37" t="s">
        <v>232</v>
      </c>
    </row>
    <row r="106" spans="1:5" ht="191.25">
      <c r="A106" t="s">
        <v>53</v>
      </c>
      <c r="E106" s="35" t="s">
        <v>233</v>
      </c>
    </row>
    <row r="107" spans="1:16" ht="12.75">
      <c r="A107" s="25" t="s">
        <v>45</v>
      </c>
      <c s="29" t="s">
        <v>234</v>
      </c>
      <c s="29" t="s">
        <v>235</v>
      </c>
      <c s="25" t="s">
        <v>50</v>
      </c>
      <c s="30" t="s">
        <v>236</v>
      </c>
      <c s="31" t="s">
        <v>99</v>
      </c>
      <c s="32">
        <v>73.1</v>
      </c>
      <c s="33">
        <v>0</v>
      </c>
      <c s="33">
        <f>ROUND(ROUND(H107,2)*ROUND(G107,3),2)</f>
      </c>
      <c r="O107">
        <f>(I107*21)/100</f>
      </c>
      <c t="s">
        <v>23</v>
      </c>
    </row>
    <row r="108" spans="1:5" ht="12.75">
      <c r="A108" s="34" t="s">
        <v>49</v>
      </c>
      <c r="E108" s="35" t="s">
        <v>50</v>
      </c>
    </row>
    <row r="109" spans="1:5" ht="63.75">
      <c r="A109" s="36" t="s">
        <v>51</v>
      </c>
      <c r="E109" s="37" t="s">
        <v>237</v>
      </c>
    </row>
    <row r="110" spans="1:5" ht="76.5">
      <c r="A110" t="s">
        <v>53</v>
      </c>
      <c r="E110" s="35" t="s">
        <v>238</v>
      </c>
    </row>
    <row r="111" spans="1:16" ht="12.75">
      <c r="A111" s="25" t="s">
        <v>45</v>
      </c>
      <c s="29" t="s">
        <v>239</v>
      </c>
      <c s="29" t="s">
        <v>240</v>
      </c>
      <c s="25" t="s">
        <v>29</v>
      </c>
      <c s="30" t="s">
        <v>241</v>
      </c>
      <c s="31" t="s">
        <v>133</v>
      </c>
      <c s="32">
        <v>360</v>
      </c>
      <c s="33">
        <v>0</v>
      </c>
      <c s="33">
        <f>ROUND(ROUND(H111,2)*ROUND(G111,3),2)</f>
      </c>
      <c r="O111">
        <f>(I111*21)/100</f>
      </c>
      <c t="s">
        <v>23</v>
      </c>
    </row>
    <row r="112" spans="1:5" ht="12.75">
      <c r="A112" s="34" t="s">
        <v>49</v>
      </c>
      <c r="E112" s="35" t="s">
        <v>50</v>
      </c>
    </row>
    <row r="113" spans="1:5" ht="51">
      <c r="A113" s="36" t="s">
        <v>51</v>
      </c>
      <c r="E113" s="37" t="s">
        <v>242</v>
      </c>
    </row>
    <row r="114" spans="1:5" ht="153">
      <c r="A114" t="s">
        <v>53</v>
      </c>
      <c r="E114" s="35" t="s">
        <v>243</v>
      </c>
    </row>
    <row r="115" spans="1:18" ht="12.75" customHeight="1">
      <c r="A115" s="6" t="s">
        <v>43</v>
      </c>
      <c s="6"/>
      <c s="40" t="s">
        <v>22</v>
      </c>
      <c s="6"/>
      <c s="27" t="s">
        <v>244</v>
      </c>
      <c s="6"/>
      <c s="6"/>
      <c s="6"/>
      <c s="41">
        <f>0+Q115</f>
      </c>
      <c r="O115">
        <f>0+R115</f>
      </c>
      <c r="Q115">
        <f>0+I116</f>
      </c>
      <c>
        <f>0+O116</f>
      </c>
    </row>
    <row r="116" spans="1:16" ht="12.75">
      <c r="A116" s="25" t="s">
        <v>45</v>
      </c>
      <c s="29" t="s">
        <v>245</v>
      </c>
      <c s="29" t="s">
        <v>246</v>
      </c>
      <c s="25" t="s">
        <v>29</v>
      </c>
      <c s="30" t="s">
        <v>247</v>
      </c>
      <c s="31" t="s">
        <v>99</v>
      </c>
      <c s="32">
        <v>68.85</v>
      </c>
      <c s="33">
        <v>0</v>
      </c>
      <c s="33">
        <f>ROUND(ROUND(H116,2)*ROUND(G116,3),2)</f>
      </c>
      <c r="O116">
        <f>(I116*21)/100</f>
      </c>
      <c t="s">
        <v>23</v>
      </c>
    </row>
    <row r="117" spans="1:5" ht="12.75">
      <c r="A117" s="34" t="s">
        <v>49</v>
      </c>
      <c r="E117" s="35" t="s">
        <v>50</v>
      </c>
    </row>
    <row r="118" spans="1:5" ht="165.75">
      <c r="A118" s="36" t="s">
        <v>51</v>
      </c>
      <c r="E118" s="37" t="s">
        <v>248</v>
      </c>
    </row>
    <row r="119" spans="1:5" ht="267.75">
      <c r="A119" t="s">
        <v>53</v>
      </c>
      <c r="E119" s="35" t="s">
        <v>249</v>
      </c>
    </row>
    <row r="120" spans="1:18" ht="12.75" customHeight="1">
      <c r="A120" s="6" t="s">
        <v>43</v>
      </c>
      <c s="6"/>
      <c s="40" t="s">
        <v>33</v>
      </c>
      <c s="6"/>
      <c s="27" t="s">
        <v>250</v>
      </c>
      <c s="6"/>
      <c s="6"/>
      <c s="6"/>
      <c s="41">
        <f>0+Q120</f>
      </c>
      <c r="O120">
        <f>0+R120</f>
      </c>
      <c r="Q120">
        <f>0+I121</f>
      </c>
      <c>
        <f>0+O121</f>
      </c>
    </row>
    <row r="121" spans="1:16" ht="12.75">
      <c r="A121" s="25" t="s">
        <v>45</v>
      </c>
      <c s="29" t="s">
        <v>251</v>
      </c>
      <c s="29" t="s">
        <v>252</v>
      </c>
      <c s="25" t="s">
        <v>50</v>
      </c>
      <c s="30" t="s">
        <v>253</v>
      </c>
      <c s="31" t="s">
        <v>99</v>
      </c>
      <c s="32">
        <v>82.62</v>
      </c>
      <c s="33">
        <v>0</v>
      </c>
      <c s="33">
        <f>ROUND(ROUND(H121,2)*ROUND(G121,3),2)</f>
      </c>
      <c r="O121">
        <f>(I121*21)/100</f>
      </c>
      <c t="s">
        <v>23</v>
      </c>
    </row>
    <row r="122" spans="1:5" ht="12.75">
      <c r="A122" s="34" t="s">
        <v>49</v>
      </c>
      <c r="E122" s="35" t="s">
        <v>50</v>
      </c>
    </row>
    <row r="123" spans="1:5" ht="51">
      <c r="A123" s="36" t="s">
        <v>51</v>
      </c>
      <c r="E123" s="37" t="s">
        <v>254</v>
      </c>
    </row>
    <row r="124" spans="1:5" ht="76.5">
      <c r="A124" t="s">
        <v>53</v>
      </c>
      <c r="E124" s="35" t="s">
        <v>255</v>
      </c>
    </row>
    <row r="125" spans="1:18" ht="12.75" customHeight="1">
      <c r="A125" s="6" t="s">
        <v>43</v>
      </c>
      <c s="6"/>
      <c s="40" t="s">
        <v>35</v>
      </c>
      <c s="6"/>
      <c s="27" t="s">
        <v>256</v>
      </c>
      <c s="6"/>
      <c s="6"/>
      <c s="6"/>
      <c s="41">
        <f>0+Q125</f>
      </c>
      <c r="O125">
        <f>0+R125</f>
      </c>
      <c r="Q125">
        <f>0+I126+I130+I134+I138+I142+I146+I150</f>
      </c>
      <c>
        <f>0+O126+O130+O134+O138+O142+O146+O150</f>
      </c>
    </row>
    <row r="126" spans="1:16" ht="12.75">
      <c r="A126" s="25" t="s">
        <v>45</v>
      </c>
      <c s="29" t="s">
        <v>257</v>
      </c>
      <c s="29" t="s">
        <v>258</v>
      </c>
      <c s="25" t="s">
        <v>50</v>
      </c>
      <c s="30" t="s">
        <v>259</v>
      </c>
      <c s="31" t="s">
        <v>133</v>
      </c>
      <c s="32">
        <v>264</v>
      </c>
      <c s="33">
        <v>0</v>
      </c>
      <c s="33">
        <f>ROUND(ROUND(H126,2)*ROUND(G126,3),2)</f>
      </c>
      <c r="O126">
        <f>(I126*21)/100</f>
      </c>
      <c t="s">
        <v>23</v>
      </c>
    </row>
    <row r="127" spans="1:5" ht="12.75">
      <c r="A127" s="34" t="s">
        <v>49</v>
      </c>
      <c r="E127" s="35" t="s">
        <v>50</v>
      </c>
    </row>
    <row r="128" spans="1:5" ht="51">
      <c r="A128" s="36" t="s">
        <v>51</v>
      </c>
      <c r="E128" s="37" t="s">
        <v>260</v>
      </c>
    </row>
    <row r="129" spans="1:5" ht="76.5">
      <c r="A129" t="s">
        <v>53</v>
      </c>
      <c r="E129" s="35" t="s">
        <v>261</v>
      </c>
    </row>
    <row r="130" spans="1:16" ht="12.75">
      <c r="A130" s="25" t="s">
        <v>45</v>
      </c>
      <c s="29" t="s">
        <v>262</v>
      </c>
      <c s="29" t="s">
        <v>263</v>
      </c>
      <c s="25" t="s">
        <v>50</v>
      </c>
      <c s="30" t="s">
        <v>264</v>
      </c>
      <c s="31" t="s">
        <v>133</v>
      </c>
      <c s="32">
        <v>40.25</v>
      </c>
      <c s="33">
        <v>0</v>
      </c>
      <c s="33">
        <f>ROUND(ROUND(H130,2)*ROUND(G130,3),2)</f>
      </c>
      <c r="O130">
        <f>(I130*21)/100</f>
      </c>
      <c t="s">
        <v>23</v>
      </c>
    </row>
    <row r="131" spans="1:5" ht="12.75">
      <c r="A131" s="34" t="s">
        <v>49</v>
      </c>
      <c r="E131" s="35" t="s">
        <v>50</v>
      </c>
    </row>
    <row r="132" spans="1:5" ht="63.75">
      <c r="A132" s="36" t="s">
        <v>51</v>
      </c>
      <c r="E132" s="37" t="s">
        <v>265</v>
      </c>
    </row>
    <row r="133" spans="1:5" ht="102">
      <c r="A133" t="s">
        <v>53</v>
      </c>
      <c r="E133" s="35" t="s">
        <v>266</v>
      </c>
    </row>
    <row r="134" spans="1:16" ht="12.75">
      <c r="A134" s="25" t="s">
        <v>45</v>
      </c>
      <c s="29" t="s">
        <v>267</v>
      </c>
      <c s="29" t="s">
        <v>268</v>
      </c>
      <c s="25" t="s">
        <v>50</v>
      </c>
      <c s="30" t="s">
        <v>269</v>
      </c>
      <c s="31" t="s">
        <v>133</v>
      </c>
      <c s="32">
        <v>26.4</v>
      </c>
      <c s="33">
        <v>0</v>
      </c>
      <c s="33">
        <f>ROUND(ROUND(H134,2)*ROUND(G134,3),2)</f>
      </c>
      <c r="O134">
        <f>(I134*21)/100</f>
      </c>
      <c t="s">
        <v>23</v>
      </c>
    </row>
    <row r="135" spans="1:5" ht="12.75">
      <c r="A135" s="34" t="s">
        <v>49</v>
      </c>
      <c r="E135" s="35" t="s">
        <v>50</v>
      </c>
    </row>
    <row r="136" spans="1:5" ht="51">
      <c r="A136" s="36" t="s">
        <v>51</v>
      </c>
      <c r="E136" s="37" t="s">
        <v>270</v>
      </c>
    </row>
    <row r="137" spans="1:5" ht="127.5">
      <c r="A137" t="s">
        <v>53</v>
      </c>
      <c r="E137" s="35" t="s">
        <v>271</v>
      </c>
    </row>
    <row r="138" spans="1:16" ht="12.75">
      <c r="A138" s="25" t="s">
        <v>45</v>
      </c>
      <c s="29" t="s">
        <v>272</v>
      </c>
      <c s="29" t="s">
        <v>273</v>
      </c>
      <c s="25" t="s">
        <v>50</v>
      </c>
      <c s="30" t="s">
        <v>274</v>
      </c>
      <c s="31" t="s">
        <v>133</v>
      </c>
      <c s="32">
        <v>26.4</v>
      </c>
      <c s="33">
        <v>0</v>
      </c>
      <c s="33">
        <f>ROUND(ROUND(H138,2)*ROUND(G138,3),2)</f>
      </c>
      <c r="O138">
        <f>(I138*21)/100</f>
      </c>
      <c t="s">
        <v>23</v>
      </c>
    </row>
    <row r="139" spans="1:5" ht="12.75">
      <c r="A139" s="34" t="s">
        <v>49</v>
      </c>
      <c r="E139" s="35" t="s">
        <v>50</v>
      </c>
    </row>
    <row r="140" spans="1:5" ht="51">
      <c r="A140" s="36" t="s">
        <v>51</v>
      </c>
      <c r="E140" s="37" t="s">
        <v>275</v>
      </c>
    </row>
    <row r="141" spans="1:5" ht="127.5">
      <c r="A141" t="s">
        <v>53</v>
      </c>
      <c r="E141" s="35" t="s">
        <v>271</v>
      </c>
    </row>
    <row r="142" spans="1:16" ht="12.75">
      <c r="A142" s="25" t="s">
        <v>45</v>
      </c>
      <c s="29" t="s">
        <v>276</v>
      </c>
      <c s="29" t="s">
        <v>277</v>
      </c>
      <c s="25" t="s">
        <v>50</v>
      </c>
      <c s="30" t="s">
        <v>278</v>
      </c>
      <c s="31" t="s">
        <v>99</v>
      </c>
      <c s="32">
        <v>1.584</v>
      </c>
      <c s="33">
        <v>0</v>
      </c>
      <c s="33">
        <f>ROUND(ROUND(H142,2)*ROUND(G142,3),2)</f>
      </c>
      <c r="O142">
        <f>(I142*21)/100</f>
      </c>
      <c t="s">
        <v>23</v>
      </c>
    </row>
    <row r="143" spans="1:5" ht="12.75">
      <c r="A143" s="34" t="s">
        <v>49</v>
      </c>
      <c r="E143" s="35" t="s">
        <v>50</v>
      </c>
    </row>
    <row r="144" spans="1:5" ht="76.5">
      <c r="A144" s="36" t="s">
        <v>51</v>
      </c>
      <c r="E144" s="37" t="s">
        <v>279</v>
      </c>
    </row>
    <row r="145" spans="1:5" ht="242.25">
      <c r="A145" t="s">
        <v>53</v>
      </c>
      <c r="E145" s="35" t="s">
        <v>280</v>
      </c>
    </row>
    <row r="146" spans="1:16" ht="12.75">
      <c r="A146" s="25" t="s">
        <v>45</v>
      </c>
      <c s="29" t="s">
        <v>281</v>
      </c>
      <c s="29" t="s">
        <v>282</v>
      </c>
      <c s="25" t="s">
        <v>50</v>
      </c>
      <c s="30" t="s">
        <v>283</v>
      </c>
      <c s="31" t="s">
        <v>99</v>
      </c>
      <c s="32">
        <v>2.376</v>
      </c>
      <c s="33">
        <v>0</v>
      </c>
      <c s="33">
        <f>ROUND(ROUND(H146,2)*ROUND(G146,3),2)</f>
      </c>
      <c r="O146">
        <f>(I146*21)/100</f>
      </c>
      <c t="s">
        <v>23</v>
      </c>
    </row>
    <row r="147" spans="1:5" ht="12.75">
      <c r="A147" s="34" t="s">
        <v>49</v>
      </c>
      <c r="E147" s="35" t="s">
        <v>50</v>
      </c>
    </row>
    <row r="148" spans="1:5" ht="76.5">
      <c r="A148" s="36" t="s">
        <v>51</v>
      </c>
      <c r="E148" s="37" t="s">
        <v>284</v>
      </c>
    </row>
    <row r="149" spans="1:5" ht="242.25">
      <c r="A149" t="s">
        <v>53</v>
      </c>
      <c r="E149" s="35" t="s">
        <v>280</v>
      </c>
    </row>
    <row r="150" spans="1:16" ht="12.75">
      <c r="A150" s="25" t="s">
        <v>45</v>
      </c>
      <c s="29" t="s">
        <v>285</v>
      </c>
      <c s="29" t="s">
        <v>286</v>
      </c>
      <c s="25" t="s">
        <v>29</v>
      </c>
      <c s="30" t="s">
        <v>287</v>
      </c>
      <c s="31" t="s">
        <v>133</v>
      </c>
      <c s="32">
        <v>264</v>
      </c>
      <c s="33">
        <v>0</v>
      </c>
      <c s="33">
        <f>ROUND(ROUND(H150,2)*ROUND(G150,3),2)</f>
      </c>
      <c r="O150">
        <f>(I150*21)/100</f>
      </c>
      <c t="s">
        <v>23</v>
      </c>
    </row>
    <row r="151" spans="1:5" ht="12.75">
      <c r="A151" s="34" t="s">
        <v>49</v>
      </c>
      <c r="E151" s="35" t="s">
        <v>50</v>
      </c>
    </row>
    <row r="152" spans="1:5" ht="51">
      <c r="A152" s="36" t="s">
        <v>51</v>
      </c>
      <c r="E152" s="37" t="s">
        <v>288</v>
      </c>
    </row>
    <row r="153" spans="1:5" ht="178.5">
      <c r="A153" t="s">
        <v>53</v>
      </c>
      <c r="E153" s="35" t="s">
        <v>289</v>
      </c>
    </row>
    <row r="154" spans="1:18" ht="12.75" customHeight="1">
      <c r="A154" s="6" t="s">
        <v>43</v>
      </c>
      <c s="6"/>
      <c s="40" t="s">
        <v>40</v>
      </c>
      <c s="6"/>
      <c s="27" t="s">
        <v>115</v>
      </c>
      <c s="6"/>
      <c s="6"/>
      <c s="6"/>
      <c s="41">
        <f>0+Q154</f>
      </c>
      <c r="O154">
        <f>0+R154</f>
      </c>
      <c r="Q154">
        <f>0+I155+I159+I163+I167+I171+I175+I179+I183+I187+I191+I195+I199+I203+I207+I211+I215+I219+I223+I227+I231+I235+I239+I243+I247+I251+I255+I259+I263+I267+I271+I275+I279+I283+I287+I291+I295</f>
      </c>
      <c>
        <f>0+O155+O159+O163+O167+O171+O175+O179+O183+O187+O191+O195+O199+O203+O207+O211+O215+O219+O223+O227+O231+O235+O239+O243+O247+O251+O255+O259+O263+O267+O271+O275+O279+O283+O287+O291+O295</f>
      </c>
    </row>
    <row r="155" spans="1:16" ht="25.5">
      <c r="A155" s="25" t="s">
        <v>45</v>
      </c>
      <c s="29" t="s">
        <v>290</v>
      </c>
      <c s="29" t="s">
        <v>291</v>
      </c>
      <c s="25" t="s">
        <v>50</v>
      </c>
      <c s="30" t="s">
        <v>292</v>
      </c>
      <c s="31" t="s">
        <v>118</v>
      </c>
      <c s="32">
        <v>80</v>
      </c>
      <c s="33">
        <v>0</v>
      </c>
      <c s="33">
        <f>ROUND(ROUND(H155,2)*ROUND(G155,3),2)</f>
      </c>
      <c r="O155">
        <f>(I155*21)/100</f>
      </c>
      <c t="s">
        <v>23</v>
      </c>
    </row>
    <row r="156" spans="1:5" ht="12.75">
      <c r="A156" s="34" t="s">
        <v>49</v>
      </c>
      <c r="E156" s="35" t="s">
        <v>50</v>
      </c>
    </row>
    <row r="157" spans="1:5" ht="51">
      <c r="A157" s="36" t="s">
        <v>51</v>
      </c>
      <c r="E157" s="37" t="s">
        <v>293</v>
      </c>
    </row>
    <row r="158" spans="1:5" ht="89.25">
      <c r="A158" t="s">
        <v>53</v>
      </c>
      <c r="E158" s="35" t="s">
        <v>294</v>
      </c>
    </row>
    <row r="159" spans="1:16" ht="12.75">
      <c r="A159" s="25" t="s">
        <v>45</v>
      </c>
      <c s="29" t="s">
        <v>295</v>
      </c>
      <c s="29" t="s">
        <v>296</v>
      </c>
      <c s="25" t="s">
        <v>50</v>
      </c>
      <c s="30" t="s">
        <v>297</v>
      </c>
      <c s="31" t="s">
        <v>118</v>
      </c>
      <c s="32">
        <v>80</v>
      </c>
      <c s="33">
        <v>0</v>
      </c>
      <c s="33">
        <f>ROUND(ROUND(H159,2)*ROUND(G159,3),2)</f>
      </c>
      <c r="O159">
        <f>(I159*21)/100</f>
      </c>
      <c t="s">
        <v>23</v>
      </c>
    </row>
    <row r="160" spans="1:5" ht="12.75">
      <c r="A160" s="34" t="s">
        <v>49</v>
      </c>
      <c r="E160" s="35" t="s">
        <v>50</v>
      </c>
    </row>
    <row r="161" spans="1:5" ht="51">
      <c r="A161" s="36" t="s">
        <v>51</v>
      </c>
      <c r="E161" s="37" t="s">
        <v>298</v>
      </c>
    </row>
    <row r="162" spans="1:5" ht="63.75">
      <c r="A162" t="s">
        <v>53</v>
      </c>
      <c r="E162" s="35" t="s">
        <v>120</v>
      </c>
    </row>
    <row r="163" spans="1:16" ht="12.75">
      <c r="A163" s="25" t="s">
        <v>45</v>
      </c>
      <c s="29" t="s">
        <v>299</v>
      </c>
      <c s="29" t="s">
        <v>300</v>
      </c>
      <c s="25" t="s">
        <v>50</v>
      </c>
      <c s="30" t="s">
        <v>301</v>
      </c>
      <c s="31" t="s">
        <v>302</v>
      </c>
      <c s="32">
        <v>12000</v>
      </c>
      <c s="33">
        <v>0</v>
      </c>
      <c s="33">
        <f>ROUND(ROUND(H163,2)*ROUND(G163,3),2)</f>
      </c>
      <c r="O163">
        <f>(I163*21)/100</f>
      </c>
      <c t="s">
        <v>23</v>
      </c>
    </row>
    <row r="164" spans="1:5" ht="12.75">
      <c r="A164" s="34" t="s">
        <v>49</v>
      </c>
      <c r="E164" s="35" t="s">
        <v>50</v>
      </c>
    </row>
    <row r="165" spans="1:5" ht="51">
      <c r="A165" s="36" t="s">
        <v>51</v>
      </c>
      <c r="E165" s="37" t="s">
        <v>303</v>
      </c>
    </row>
    <row r="166" spans="1:5" ht="76.5">
      <c r="A166" t="s">
        <v>53</v>
      </c>
      <c r="E166" s="35" t="s">
        <v>304</v>
      </c>
    </row>
    <row r="167" spans="1:16" ht="25.5">
      <c r="A167" s="25" t="s">
        <v>45</v>
      </c>
      <c s="29" t="s">
        <v>305</v>
      </c>
      <c s="29" t="s">
        <v>306</v>
      </c>
      <c s="25" t="s">
        <v>50</v>
      </c>
      <c s="30" t="s">
        <v>307</v>
      </c>
      <c s="31" t="s">
        <v>118</v>
      </c>
      <c s="32">
        <v>140</v>
      </c>
      <c s="33">
        <v>0</v>
      </c>
      <c s="33">
        <f>ROUND(ROUND(H167,2)*ROUND(G167,3),2)</f>
      </c>
      <c r="O167">
        <f>(I167*21)/100</f>
      </c>
      <c t="s">
        <v>23</v>
      </c>
    </row>
    <row r="168" spans="1:5" ht="12.75">
      <c r="A168" s="34" t="s">
        <v>49</v>
      </c>
      <c r="E168" s="35" t="s">
        <v>50</v>
      </c>
    </row>
    <row r="169" spans="1:5" ht="63.75">
      <c r="A169" s="36" t="s">
        <v>51</v>
      </c>
      <c r="E169" s="37" t="s">
        <v>308</v>
      </c>
    </row>
    <row r="170" spans="1:5" ht="114.75">
      <c r="A170" t="s">
        <v>53</v>
      </c>
      <c r="E170" s="35" t="s">
        <v>309</v>
      </c>
    </row>
    <row r="171" spans="1:16" ht="12.75">
      <c r="A171" s="25" t="s">
        <v>45</v>
      </c>
      <c s="29" t="s">
        <v>310</v>
      </c>
      <c s="29" t="s">
        <v>311</v>
      </c>
      <c s="25" t="s">
        <v>50</v>
      </c>
      <c s="30" t="s">
        <v>312</v>
      </c>
      <c s="31" t="s">
        <v>118</v>
      </c>
      <c s="32">
        <v>140</v>
      </c>
      <c s="33">
        <v>0</v>
      </c>
      <c s="33">
        <f>ROUND(ROUND(H171,2)*ROUND(G171,3),2)</f>
      </c>
      <c r="O171">
        <f>(I171*21)/100</f>
      </c>
      <c t="s">
        <v>23</v>
      </c>
    </row>
    <row r="172" spans="1:5" ht="12.75">
      <c r="A172" s="34" t="s">
        <v>49</v>
      </c>
      <c r="E172" s="35" t="s">
        <v>50</v>
      </c>
    </row>
    <row r="173" spans="1:5" ht="38.25">
      <c r="A173" s="36" t="s">
        <v>51</v>
      </c>
      <c r="E173" s="37" t="s">
        <v>313</v>
      </c>
    </row>
    <row r="174" spans="1:5" ht="89.25">
      <c r="A174" t="s">
        <v>53</v>
      </c>
      <c r="E174" s="35" t="s">
        <v>314</v>
      </c>
    </row>
    <row r="175" spans="1:16" ht="12.75">
      <c r="A175" s="25" t="s">
        <v>45</v>
      </c>
      <c s="29" t="s">
        <v>315</v>
      </c>
      <c s="29" t="s">
        <v>316</v>
      </c>
      <c s="25" t="s">
        <v>50</v>
      </c>
      <c s="30" t="s">
        <v>317</v>
      </c>
      <c s="31" t="s">
        <v>302</v>
      </c>
      <c s="32">
        <v>21000</v>
      </c>
      <c s="33">
        <v>0</v>
      </c>
      <c s="33">
        <f>ROUND(ROUND(H175,2)*ROUND(G175,3),2)</f>
      </c>
      <c r="O175">
        <f>(I175*21)/100</f>
      </c>
      <c t="s">
        <v>23</v>
      </c>
    </row>
    <row r="176" spans="1:5" ht="12.75">
      <c r="A176" s="34" t="s">
        <v>49</v>
      </c>
      <c r="E176" s="35" t="s">
        <v>50</v>
      </c>
    </row>
    <row r="177" spans="1:5" ht="38.25">
      <c r="A177" s="36" t="s">
        <v>51</v>
      </c>
      <c r="E177" s="37" t="s">
        <v>318</v>
      </c>
    </row>
    <row r="178" spans="1:5" ht="89.25">
      <c r="A178" t="s">
        <v>53</v>
      </c>
      <c r="E178" s="35" t="s">
        <v>319</v>
      </c>
    </row>
    <row r="179" spans="1:16" ht="12.75">
      <c r="A179" s="25" t="s">
        <v>45</v>
      </c>
      <c s="29" t="s">
        <v>320</v>
      </c>
      <c s="29" t="s">
        <v>321</v>
      </c>
      <c s="25" t="s">
        <v>50</v>
      </c>
      <c s="30" t="s">
        <v>322</v>
      </c>
      <c s="31" t="s">
        <v>167</v>
      </c>
      <c s="32">
        <v>35</v>
      </c>
      <c s="33">
        <v>0</v>
      </c>
      <c s="33">
        <f>ROUND(ROUND(H179,2)*ROUND(G179,3),2)</f>
      </c>
      <c r="O179">
        <f>(I179*21)/100</f>
      </c>
      <c t="s">
        <v>23</v>
      </c>
    </row>
    <row r="180" spans="1:5" ht="12.75">
      <c r="A180" s="34" t="s">
        <v>49</v>
      </c>
      <c r="E180" s="35" t="s">
        <v>50</v>
      </c>
    </row>
    <row r="181" spans="1:5" ht="12.75">
      <c r="A181" s="36" t="s">
        <v>51</v>
      </c>
      <c r="E181" s="37" t="s">
        <v>323</v>
      </c>
    </row>
    <row r="182" spans="1:5" ht="63.75">
      <c r="A182" t="s">
        <v>53</v>
      </c>
      <c r="E182" s="35" t="s">
        <v>324</v>
      </c>
    </row>
    <row r="183" spans="1:16" ht="25.5">
      <c r="A183" s="25" t="s">
        <v>45</v>
      </c>
      <c s="29" t="s">
        <v>325</v>
      </c>
      <c s="29" t="s">
        <v>326</v>
      </c>
      <c s="25" t="s">
        <v>50</v>
      </c>
      <c s="30" t="s">
        <v>327</v>
      </c>
      <c s="31" t="s">
        <v>167</v>
      </c>
      <c s="32">
        <v>35</v>
      </c>
      <c s="33">
        <v>0</v>
      </c>
      <c s="33">
        <f>ROUND(ROUND(H183,2)*ROUND(G183,3),2)</f>
      </c>
      <c r="O183">
        <f>(I183*21)/100</f>
      </c>
      <c t="s">
        <v>23</v>
      </c>
    </row>
    <row r="184" spans="1:5" ht="12.75">
      <c r="A184" s="34" t="s">
        <v>49</v>
      </c>
      <c r="E184" s="35" t="s">
        <v>50</v>
      </c>
    </row>
    <row r="185" spans="1:5" ht="25.5">
      <c r="A185" s="36" t="s">
        <v>51</v>
      </c>
      <c r="E185" s="37" t="s">
        <v>328</v>
      </c>
    </row>
    <row r="186" spans="1:5" ht="76.5">
      <c r="A186" t="s">
        <v>53</v>
      </c>
      <c r="E186" s="35" t="s">
        <v>329</v>
      </c>
    </row>
    <row r="187" spans="1:16" ht="25.5">
      <c r="A187" s="25" t="s">
        <v>45</v>
      </c>
      <c s="29" t="s">
        <v>330</v>
      </c>
      <c s="29" t="s">
        <v>331</v>
      </c>
      <c s="25" t="s">
        <v>50</v>
      </c>
      <c s="30" t="s">
        <v>332</v>
      </c>
      <c s="31" t="s">
        <v>167</v>
      </c>
      <c s="32">
        <v>66</v>
      </c>
      <c s="33">
        <v>0</v>
      </c>
      <c s="33">
        <f>ROUND(ROUND(H187,2)*ROUND(G187,3),2)</f>
      </c>
      <c r="O187">
        <f>(I187*21)/100</f>
      </c>
      <c t="s">
        <v>23</v>
      </c>
    </row>
    <row r="188" spans="1:5" ht="12.75">
      <c r="A188" s="34" t="s">
        <v>49</v>
      </c>
      <c r="E188" s="35" t="s">
        <v>50</v>
      </c>
    </row>
    <row r="189" spans="1:5" ht="38.25">
      <c r="A189" s="36" t="s">
        <v>51</v>
      </c>
      <c r="E189" s="37" t="s">
        <v>333</v>
      </c>
    </row>
    <row r="190" spans="1:5" ht="76.5">
      <c r="A190" t="s">
        <v>53</v>
      </c>
      <c r="E190" s="35" t="s">
        <v>334</v>
      </c>
    </row>
    <row r="191" spans="1:16" ht="12.75">
      <c r="A191" s="25" t="s">
        <v>45</v>
      </c>
      <c s="29" t="s">
        <v>335</v>
      </c>
      <c s="29" t="s">
        <v>336</v>
      </c>
      <c s="25" t="s">
        <v>50</v>
      </c>
      <c s="30" t="s">
        <v>337</v>
      </c>
      <c s="31" t="s">
        <v>167</v>
      </c>
      <c s="32">
        <v>66</v>
      </c>
      <c s="33">
        <v>0</v>
      </c>
      <c s="33">
        <f>ROUND(ROUND(H191,2)*ROUND(G191,3),2)</f>
      </c>
      <c r="O191">
        <f>(I191*21)/100</f>
      </c>
      <c t="s">
        <v>23</v>
      </c>
    </row>
    <row r="192" spans="1:5" ht="12.75">
      <c r="A192" s="34" t="s">
        <v>49</v>
      </c>
      <c r="E192" s="35" t="s">
        <v>50</v>
      </c>
    </row>
    <row r="193" spans="1:5" ht="38.25">
      <c r="A193" s="36" t="s">
        <v>51</v>
      </c>
      <c r="E193" s="37" t="s">
        <v>333</v>
      </c>
    </row>
    <row r="194" spans="1:5" ht="51">
      <c r="A194" t="s">
        <v>53</v>
      </c>
      <c r="E194" s="35" t="s">
        <v>338</v>
      </c>
    </row>
    <row r="195" spans="1:16" ht="12.75">
      <c r="A195" s="25" t="s">
        <v>45</v>
      </c>
      <c s="29" t="s">
        <v>339</v>
      </c>
      <c s="29" t="s">
        <v>340</v>
      </c>
      <c s="25" t="s">
        <v>50</v>
      </c>
      <c s="30" t="s">
        <v>341</v>
      </c>
      <c s="31" t="s">
        <v>342</v>
      </c>
      <c s="32">
        <v>9900</v>
      </c>
      <c s="33">
        <v>0</v>
      </c>
      <c s="33">
        <f>ROUND(ROUND(H195,2)*ROUND(G195,3),2)</f>
      </c>
      <c r="O195">
        <f>(I195*21)/100</f>
      </c>
      <c t="s">
        <v>23</v>
      </c>
    </row>
    <row r="196" spans="1:5" ht="12.75">
      <c r="A196" s="34" t="s">
        <v>49</v>
      </c>
      <c r="E196" s="35" t="s">
        <v>50</v>
      </c>
    </row>
    <row r="197" spans="1:5" ht="38.25">
      <c r="A197" s="36" t="s">
        <v>51</v>
      </c>
      <c r="E197" s="37" t="s">
        <v>343</v>
      </c>
    </row>
    <row r="198" spans="1:5" ht="76.5">
      <c r="A198" t="s">
        <v>53</v>
      </c>
      <c r="E198" s="35" t="s">
        <v>344</v>
      </c>
    </row>
    <row r="199" spans="1:16" ht="12.75">
      <c r="A199" s="25" t="s">
        <v>45</v>
      </c>
      <c s="29" t="s">
        <v>345</v>
      </c>
      <c s="29" t="s">
        <v>346</v>
      </c>
      <c s="25" t="s">
        <v>50</v>
      </c>
      <c s="30" t="s">
        <v>347</v>
      </c>
      <c s="31" t="s">
        <v>167</v>
      </c>
      <c s="32">
        <v>14</v>
      </c>
      <c s="33">
        <v>0</v>
      </c>
      <c s="33">
        <f>ROUND(ROUND(H199,2)*ROUND(G199,3),2)</f>
      </c>
      <c r="O199">
        <f>(I199*21)/100</f>
      </c>
      <c t="s">
        <v>23</v>
      </c>
    </row>
    <row r="200" spans="1:5" ht="12.75">
      <c r="A200" s="34" t="s">
        <v>49</v>
      </c>
      <c r="E200" s="35" t="s">
        <v>50</v>
      </c>
    </row>
    <row r="201" spans="1:5" ht="38.25">
      <c r="A201" s="36" t="s">
        <v>51</v>
      </c>
      <c r="E201" s="37" t="s">
        <v>348</v>
      </c>
    </row>
    <row r="202" spans="1:5" ht="76.5">
      <c r="A202" t="s">
        <v>53</v>
      </c>
      <c r="E202" s="35" t="s">
        <v>334</v>
      </c>
    </row>
    <row r="203" spans="1:16" ht="12.75">
      <c r="A203" s="25" t="s">
        <v>45</v>
      </c>
      <c s="29" t="s">
        <v>349</v>
      </c>
      <c s="29" t="s">
        <v>350</v>
      </c>
      <c s="25" t="s">
        <v>50</v>
      </c>
      <c s="30" t="s">
        <v>351</v>
      </c>
      <c s="31" t="s">
        <v>167</v>
      </c>
      <c s="32">
        <v>14</v>
      </c>
      <c s="33">
        <v>0</v>
      </c>
      <c s="33">
        <f>ROUND(ROUND(H203,2)*ROUND(G203,3),2)</f>
      </c>
      <c r="O203">
        <f>(I203*21)/100</f>
      </c>
      <c t="s">
        <v>23</v>
      </c>
    </row>
    <row r="204" spans="1:5" ht="12.75">
      <c r="A204" s="34" t="s">
        <v>49</v>
      </c>
      <c r="E204" s="35" t="s">
        <v>50</v>
      </c>
    </row>
    <row r="205" spans="1:5" ht="38.25">
      <c r="A205" s="36" t="s">
        <v>51</v>
      </c>
      <c r="E205" s="37" t="s">
        <v>352</v>
      </c>
    </row>
    <row r="206" spans="1:5" ht="51">
      <c r="A206" t="s">
        <v>53</v>
      </c>
      <c r="E206" s="35" t="s">
        <v>338</v>
      </c>
    </row>
    <row r="207" spans="1:16" ht="12.75">
      <c r="A207" s="25" t="s">
        <v>45</v>
      </c>
      <c s="29" t="s">
        <v>353</v>
      </c>
      <c s="29" t="s">
        <v>354</v>
      </c>
      <c s="25" t="s">
        <v>50</v>
      </c>
      <c s="30" t="s">
        <v>355</v>
      </c>
      <c s="31" t="s">
        <v>342</v>
      </c>
      <c s="32">
        <v>2100</v>
      </c>
      <c s="33">
        <v>0</v>
      </c>
      <c s="33">
        <f>ROUND(ROUND(H207,2)*ROUND(G207,3),2)</f>
      </c>
      <c r="O207">
        <f>(I207*21)/100</f>
      </c>
      <c t="s">
        <v>23</v>
      </c>
    </row>
    <row r="208" spans="1:5" ht="12.75">
      <c r="A208" s="34" t="s">
        <v>49</v>
      </c>
      <c r="E208" s="35" t="s">
        <v>50</v>
      </c>
    </row>
    <row r="209" spans="1:5" ht="38.25">
      <c r="A209" s="36" t="s">
        <v>51</v>
      </c>
      <c r="E209" s="37" t="s">
        <v>356</v>
      </c>
    </row>
    <row r="210" spans="1:5" ht="76.5">
      <c r="A210" t="s">
        <v>53</v>
      </c>
      <c r="E210" s="35" t="s">
        <v>344</v>
      </c>
    </row>
    <row r="211" spans="1:16" ht="12.75">
      <c r="A211" s="25" t="s">
        <v>45</v>
      </c>
      <c s="29" t="s">
        <v>357</v>
      </c>
      <c s="29" t="s">
        <v>358</v>
      </c>
      <c s="25" t="s">
        <v>50</v>
      </c>
      <c s="30" t="s">
        <v>359</v>
      </c>
      <c s="31" t="s">
        <v>167</v>
      </c>
      <c s="32">
        <v>1.5</v>
      </c>
      <c s="33">
        <v>0</v>
      </c>
      <c s="33">
        <f>ROUND(ROUND(H211,2)*ROUND(G211,3),2)</f>
      </c>
      <c r="O211">
        <f>(I211*21)/100</f>
      </c>
      <c t="s">
        <v>23</v>
      </c>
    </row>
    <row r="212" spans="1:5" ht="12.75">
      <c r="A212" s="34" t="s">
        <v>49</v>
      </c>
      <c r="E212" s="35" t="s">
        <v>50</v>
      </c>
    </row>
    <row r="213" spans="1:5" ht="51">
      <c r="A213" s="36" t="s">
        <v>51</v>
      </c>
      <c r="E213" s="37" t="s">
        <v>360</v>
      </c>
    </row>
    <row r="214" spans="1:5" ht="114.75">
      <c r="A214" t="s">
        <v>53</v>
      </c>
      <c r="E214" s="35" t="s">
        <v>361</v>
      </c>
    </row>
    <row r="215" spans="1:16" ht="12.75">
      <c r="A215" s="25" t="s">
        <v>45</v>
      </c>
      <c s="29" t="s">
        <v>362</v>
      </c>
      <c s="29" t="s">
        <v>363</v>
      </c>
      <c s="25" t="s">
        <v>50</v>
      </c>
      <c s="30" t="s">
        <v>364</v>
      </c>
      <c s="31" t="s">
        <v>167</v>
      </c>
      <c s="32">
        <v>1.5</v>
      </c>
      <c s="33">
        <v>0</v>
      </c>
      <c s="33">
        <f>ROUND(ROUND(H215,2)*ROUND(G215,3),2)</f>
      </c>
      <c r="O215">
        <f>(I215*21)/100</f>
      </c>
      <c t="s">
        <v>23</v>
      </c>
    </row>
    <row r="216" spans="1:5" ht="12.75">
      <c r="A216" s="34" t="s">
        <v>49</v>
      </c>
      <c r="E216" s="35" t="s">
        <v>50</v>
      </c>
    </row>
    <row r="217" spans="1:5" ht="51">
      <c r="A217" s="36" t="s">
        <v>51</v>
      </c>
      <c r="E217" s="37" t="s">
        <v>365</v>
      </c>
    </row>
    <row r="218" spans="1:5" ht="51">
      <c r="A218" t="s">
        <v>53</v>
      </c>
      <c r="E218" s="35" t="s">
        <v>338</v>
      </c>
    </row>
    <row r="219" spans="1:16" ht="12.75">
      <c r="A219" s="25" t="s">
        <v>45</v>
      </c>
      <c s="29" t="s">
        <v>366</v>
      </c>
      <c s="29" t="s">
        <v>367</v>
      </c>
      <c s="25" t="s">
        <v>50</v>
      </c>
      <c s="30" t="s">
        <v>368</v>
      </c>
      <c s="31" t="s">
        <v>342</v>
      </c>
      <c s="32">
        <v>225</v>
      </c>
      <c s="33">
        <v>0</v>
      </c>
      <c s="33">
        <f>ROUND(ROUND(H219,2)*ROUND(G219,3),2)</f>
      </c>
      <c r="O219">
        <f>(I219*21)/100</f>
      </c>
      <c t="s">
        <v>23</v>
      </c>
    </row>
    <row r="220" spans="1:5" ht="12.75">
      <c r="A220" s="34" t="s">
        <v>49</v>
      </c>
      <c r="E220" s="35" t="s">
        <v>50</v>
      </c>
    </row>
    <row r="221" spans="1:5" ht="12.75">
      <c r="A221" s="36" t="s">
        <v>51</v>
      </c>
      <c r="E221" s="37" t="s">
        <v>369</v>
      </c>
    </row>
    <row r="222" spans="1:5" ht="76.5">
      <c r="A222" t="s">
        <v>53</v>
      </c>
      <c r="E222" s="35" t="s">
        <v>370</v>
      </c>
    </row>
    <row r="223" spans="1:16" ht="12.75">
      <c r="A223" s="25" t="s">
        <v>45</v>
      </c>
      <c s="29" t="s">
        <v>371</v>
      </c>
      <c s="29" t="s">
        <v>372</v>
      </c>
      <c s="25" t="s">
        <v>50</v>
      </c>
      <c s="30" t="s">
        <v>373</v>
      </c>
      <c s="31" t="s">
        <v>167</v>
      </c>
      <c s="32">
        <v>2</v>
      </c>
      <c s="33">
        <v>0</v>
      </c>
      <c s="33">
        <f>ROUND(ROUND(H223,2)*ROUND(G223,3),2)</f>
      </c>
      <c r="O223">
        <f>(I223*21)/100</f>
      </c>
      <c t="s">
        <v>23</v>
      </c>
    </row>
    <row r="224" spans="1:5" ht="12.75">
      <c r="A224" s="34" t="s">
        <v>49</v>
      </c>
      <c r="E224" s="35" t="s">
        <v>50</v>
      </c>
    </row>
    <row r="225" spans="1:5" ht="12.75">
      <c r="A225" s="36" t="s">
        <v>51</v>
      </c>
      <c r="E225" s="37" t="s">
        <v>374</v>
      </c>
    </row>
    <row r="226" spans="1:5" ht="102">
      <c r="A226" t="s">
        <v>53</v>
      </c>
      <c r="E226" s="35" t="s">
        <v>375</v>
      </c>
    </row>
    <row r="227" spans="1:16" ht="12.75">
      <c r="A227" s="25" t="s">
        <v>45</v>
      </c>
      <c s="29" t="s">
        <v>376</v>
      </c>
      <c s="29" t="s">
        <v>377</v>
      </c>
      <c s="25" t="s">
        <v>50</v>
      </c>
      <c s="30" t="s">
        <v>378</v>
      </c>
      <c s="31" t="s">
        <v>167</v>
      </c>
      <c s="32">
        <v>2</v>
      </c>
      <c s="33">
        <v>0</v>
      </c>
      <c s="33">
        <f>ROUND(ROUND(H227,2)*ROUND(G227,3),2)</f>
      </c>
      <c r="O227">
        <f>(I227*21)/100</f>
      </c>
      <c t="s">
        <v>23</v>
      </c>
    </row>
    <row r="228" spans="1:5" ht="12.75">
      <c r="A228" s="34" t="s">
        <v>49</v>
      </c>
      <c r="E228" s="35" t="s">
        <v>50</v>
      </c>
    </row>
    <row r="229" spans="1:5" ht="12.75">
      <c r="A229" s="36" t="s">
        <v>51</v>
      </c>
      <c r="E229" s="37" t="s">
        <v>374</v>
      </c>
    </row>
    <row r="230" spans="1:5" ht="51">
      <c r="A230" t="s">
        <v>53</v>
      </c>
      <c r="E230" s="35" t="s">
        <v>338</v>
      </c>
    </row>
    <row r="231" spans="1:16" ht="12.75">
      <c r="A231" s="25" t="s">
        <v>45</v>
      </c>
      <c s="29" t="s">
        <v>379</v>
      </c>
      <c s="29" t="s">
        <v>380</v>
      </c>
      <c s="25" t="s">
        <v>50</v>
      </c>
      <c s="30" t="s">
        <v>381</v>
      </c>
      <c s="31" t="s">
        <v>342</v>
      </c>
      <c s="32">
        <v>300</v>
      </c>
      <c s="33">
        <v>0</v>
      </c>
      <c s="33">
        <f>ROUND(ROUND(H231,2)*ROUND(G231,3),2)</f>
      </c>
      <c r="O231">
        <f>(I231*21)/100</f>
      </c>
      <c t="s">
        <v>23</v>
      </c>
    </row>
    <row r="232" spans="1:5" ht="12.75">
      <c r="A232" s="34" t="s">
        <v>49</v>
      </c>
      <c r="E232" s="35" t="s">
        <v>50</v>
      </c>
    </row>
    <row r="233" spans="1:5" ht="12.75">
      <c r="A233" s="36" t="s">
        <v>51</v>
      </c>
      <c r="E233" s="37" t="s">
        <v>382</v>
      </c>
    </row>
    <row r="234" spans="1:5" ht="76.5">
      <c r="A234" t="s">
        <v>53</v>
      </c>
      <c r="E234" s="35" t="s">
        <v>370</v>
      </c>
    </row>
    <row r="235" spans="1:16" ht="12.75">
      <c r="A235" s="25" t="s">
        <v>45</v>
      </c>
      <c s="29" t="s">
        <v>383</v>
      </c>
      <c s="29" t="s">
        <v>384</v>
      </c>
      <c s="25" t="s">
        <v>50</v>
      </c>
      <c s="30" t="s">
        <v>385</v>
      </c>
      <c s="31" t="s">
        <v>167</v>
      </c>
      <c s="32">
        <v>40</v>
      </c>
      <c s="33">
        <v>0</v>
      </c>
      <c s="33">
        <f>ROUND(ROUND(H235,2)*ROUND(G235,3),2)</f>
      </c>
      <c r="O235">
        <f>(I235*21)/100</f>
      </c>
      <c t="s">
        <v>23</v>
      </c>
    </row>
    <row r="236" spans="1:5" ht="12.75">
      <c r="A236" s="34" t="s">
        <v>49</v>
      </c>
      <c r="E236" s="35" t="s">
        <v>50</v>
      </c>
    </row>
    <row r="237" spans="1:5" ht="12.75">
      <c r="A237" s="36" t="s">
        <v>51</v>
      </c>
      <c r="E237" s="37" t="s">
        <v>386</v>
      </c>
    </row>
    <row r="238" spans="1:5" ht="102">
      <c r="A238" t="s">
        <v>53</v>
      </c>
      <c r="E238" s="35" t="s">
        <v>375</v>
      </c>
    </row>
    <row r="239" spans="1:16" ht="12.75">
      <c r="A239" s="25" t="s">
        <v>45</v>
      </c>
      <c s="29" t="s">
        <v>387</v>
      </c>
      <c s="29" t="s">
        <v>388</v>
      </c>
      <c s="25" t="s">
        <v>50</v>
      </c>
      <c s="30" t="s">
        <v>389</v>
      </c>
      <c s="31" t="s">
        <v>167</v>
      </c>
      <c s="32">
        <v>40</v>
      </c>
      <c s="33">
        <v>0</v>
      </c>
      <c s="33">
        <f>ROUND(ROUND(H239,2)*ROUND(G239,3),2)</f>
      </c>
      <c r="O239">
        <f>(I239*21)/100</f>
      </c>
      <c t="s">
        <v>23</v>
      </c>
    </row>
    <row r="240" spans="1:5" ht="12.75">
      <c r="A240" s="34" t="s">
        <v>49</v>
      </c>
      <c r="E240" s="35" t="s">
        <v>50</v>
      </c>
    </row>
    <row r="241" spans="1:5" ht="12.75">
      <c r="A241" s="36" t="s">
        <v>51</v>
      </c>
      <c r="E241" s="37" t="s">
        <v>386</v>
      </c>
    </row>
    <row r="242" spans="1:5" ht="51">
      <c r="A242" t="s">
        <v>53</v>
      </c>
      <c r="E242" s="35" t="s">
        <v>338</v>
      </c>
    </row>
    <row r="243" spans="1:16" ht="12.75">
      <c r="A243" s="25" t="s">
        <v>45</v>
      </c>
      <c s="29" t="s">
        <v>390</v>
      </c>
      <c s="29" t="s">
        <v>391</v>
      </c>
      <c s="25" t="s">
        <v>50</v>
      </c>
      <c s="30" t="s">
        <v>392</v>
      </c>
      <c s="31" t="s">
        <v>342</v>
      </c>
      <c s="32">
        <v>6000</v>
      </c>
      <c s="33">
        <v>0</v>
      </c>
      <c s="33">
        <f>ROUND(ROUND(H243,2)*ROUND(G243,3),2)</f>
      </c>
      <c r="O243">
        <f>(I243*21)/100</f>
      </c>
      <c t="s">
        <v>23</v>
      </c>
    </row>
    <row r="244" spans="1:5" ht="12.75">
      <c r="A244" s="34" t="s">
        <v>49</v>
      </c>
      <c r="E244" s="35" t="s">
        <v>50</v>
      </c>
    </row>
    <row r="245" spans="1:5" ht="12.75">
      <c r="A245" s="36" t="s">
        <v>51</v>
      </c>
      <c r="E245" s="37" t="s">
        <v>393</v>
      </c>
    </row>
    <row r="246" spans="1:5" ht="76.5">
      <c r="A246" t="s">
        <v>53</v>
      </c>
      <c r="E246" s="35" t="s">
        <v>370</v>
      </c>
    </row>
    <row r="247" spans="1:16" ht="25.5">
      <c r="A247" s="25" t="s">
        <v>45</v>
      </c>
      <c s="29" t="s">
        <v>394</v>
      </c>
      <c s="29" t="s">
        <v>395</v>
      </c>
      <c s="25" t="s">
        <v>50</v>
      </c>
      <c s="30" t="s">
        <v>396</v>
      </c>
      <c s="31" t="s">
        <v>167</v>
      </c>
      <c s="32">
        <v>66</v>
      </c>
      <c s="33">
        <v>0</v>
      </c>
      <c s="33">
        <f>ROUND(ROUND(H247,2)*ROUND(G247,3),2)</f>
      </c>
      <c r="O247">
        <f>(I247*21)/100</f>
      </c>
      <c t="s">
        <v>23</v>
      </c>
    </row>
    <row r="248" spans="1:5" ht="12.75">
      <c r="A248" s="34" t="s">
        <v>49</v>
      </c>
      <c r="E248" s="35" t="s">
        <v>50</v>
      </c>
    </row>
    <row r="249" spans="1:5" ht="51">
      <c r="A249" s="36" t="s">
        <v>51</v>
      </c>
      <c r="E249" s="37" t="s">
        <v>397</v>
      </c>
    </row>
    <row r="250" spans="1:5" ht="102">
      <c r="A250" t="s">
        <v>53</v>
      </c>
      <c r="E250" s="35" t="s">
        <v>375</v>
      </c>
    </row>
    <row r="251" spans="1:16" ht="12.75">
      <c r="A251" s="25" t="s">
        <v>45</v>
      </c>
      <c s="29" t="s">
        <v>398</v>
      </c>
      <c s="29" t="s">
        <v>399</v>
      </c>
      <c s="25" t="s">
        <v>50</v>
      </c>
      <c s="30" t="s">
        <v>400</v>
      </c>
      <c s="31" t="s">
        <v>167</v>
      </c>
      <c s="32">
        <v>66</v>
      </c>
      <c s="33">
        <v>0</v>
      </c>
      <c s="33">
        <f>ROUND(ROUND(H251,2)*ROUND(G251,3),2)</f>
      </c>
      <c r="O251">
        <f>(I251*21)/100</f>
      </c>
      <c t="s">
        <v>23</v>
      </c>
    </row>
    <row r="252" spans="1:5" ht="12.75">
      <c r="A252" s="34" t="s">
        <v>49</v>
      </c>
      <c r="E252" s="35" t="s">
        <v>50</v>
      </c>
    </row>
    <row r="253" spans="1:5" ht="51">
      <c r="A253" s="36" t="s">
        <v>51</v>
      </c>
      <c r="E253" s="37" t="s">
        <v>401</v>
      </c>
    </row>
    <row r="254" spans="1:5" ht="51">
      <c r="A254" t="s">
        <v>53</v>
      </c>
      <c r="E254" s="35" t="s">
        <v>338</v>
      </c>
    </row>
    <row r="255" spans="1:16" ht="12.75">
      <c r="A255" s="25" t="s">
        <v>45</v>
      </c>
      <c s="29" t="s">
        <v>402</v>
      </c>
      <c s="29" t="s">
        <v>403</v>
      </c>
      <c s="25" t="s">
        <v>50</v>
      </c>
      <c s="30" t="s">
        <v>404</v>
      </c>
      <c s="31" t="s">
        <v>342</v>
      </c>
      <c s="32">
        <v>9900</v>
      </c>
      <c s="33">
        <v>0</v>
      </c>
      <c s="33">
        <f>ROUND(ROUND(H255,2)*ROUND(G255,3),2)</f>
      </c>
      <c r="O255">
        <f>(I255*21)/100</f>
      </c>
      <c t="s">
        <v>23</v>
      </c>
    </row>
    <row r="256" spans="1:5" ht="12.75">
      <c r="A256" s="34" t="s">
        <v>49</v>
      </c>
      <c r="E256" s="35" t="s">
        <v>50</v>
      </c>
    </row>
    <row r="257" spans="1:5" ht="51">
      <c r="A257" s="36" t="s">
        <v>51</v>
      </c>
      <c r="E257" s="37" t="s">
        <v>405</v>
      </c>
    </row>
    <row r="258" spans="1:5" ht="76.5">
      <c r="A258" t="s">
        <v>53</v>
      </c>
      <c r="E258" s="35" t="s">
        <v>406</v>
      </c>
    </row>
    <row r="259" spans="1:16" ht="25.5">
      <c r="A259" s="25" t="s">
        <v>45</v>
      </c>
      <c s="29" t="s">
        <v>407</v>
      </c>
      <c s="29" t="s">
        <v>408</v>
      </c>
      <c s="25" t="s">
        <v>50</v>
      </c>
      <c s="30" t="s">
        <v>409</v>
      </c>
      <c s="31" t="s">
        <v>167</v>
      </c>
      <c s="32">
        <v>16</v>
      </c>
      <c s="33">
        <v>0</v>
      </c>
      <c s="33">
        <f>ROUND(ROUND(H259,2)*ROUND(G259,3),2)</f>
      </c>
      <c r="O259">
        <f>(I259*21)/100</f>
      </c>
      <c t="s">
        <v>23</v>
      </c>
    </row>
    <row r="260" spans="1:5" ht="12.75">
      <c r="A260" s="34" t="s">
        <v>49</v>
      </c>
      <c r="E260" s="35" t="s">
        <v>50</v>
      </c>
    </row>
    <row r="261" spans="1:5" ht="51">
      <c r="A261" s="36" t="s">
        <v>51</v>
      </c>
      <c r="E261" s="37" t="s">
        <v>410</v>
      </c>
    </row>
    <row r="262" spans="1:5" ht="102">
      <c r="A262" t="s">
        <v>53</v>
      </c>
      <c r="E262" s="35" t="s">
        <v>375</v>
      </c>
    </row>
    <row r="263" spans="1:16" ht="12.75">
      <c r="A263" s="25" t="s">
        <v>45</v>
      </c>
      <c s="29" t="s">
        <v>411</v>
      </c>
      <c s="29" t="s">
        <v>412</v>
      </c>
      <c s="25" t="s">
        <v>50</v>
      </c>
      <c s="30" t="s">
        <v>413</v>
      </c>
      <c s="31" t="s">
        <v>167</v>
      </c>
      <c s="32">
        <v>16</v>
      </c>
      <c s="33">
        <v>0</v>
      </c>
      <c s="33">
        <f>ROUND(ROUND(H263,2)*ROUND(G263,3),2)</f>
      </c>
      <c r="O263">
        <f>(I263*21)/100</f>
      </c>
      <c t="s">
        <v>23</v>
      </c>
    </row>
    <row r="264" spans="1:5" ht="12.75">
      <c r="A264" s="34" t="s">
        <v>49</v>
      </c>
      <c r="E264" s="35" t="s">
        <v>50</v>
      </c>
    </row>
    <row r="265" spans="1:5" ht="51">
      <c r="A265" s="36" t="s">
        <v>51</v>
      </c>
      <c r="E265" s="37" t="s">
        <v>410</v>
      </c>
    </row>
    <row r="266" spans="1:5" ht="51">
      <c r="A266" t="s">
        <v>53</v>
      </c>
      <c r="E266" s="35" t="s">
        <v>338</v>
      </c>
    </row>
    <row r="267" spans="1:16" ht="12.75">
      <c r="A267" s="25" t="s">
        <v>45</v>
      </c>
      <c s="29" t="s">
        <v>414</v>
      </c>
      <c s="29" t="s">
        <v>415</v>
      </c>
      <c s="25" t="s">
        <v>50</v>
      </c>
      <c s="30" t="s">
        <v>416</v>
      </c>
      <c s="31" t="s">
        <v>342</v>
      </c>
      <c s="32">
        <v>2400</v>
      </c>
      <c s="33">
        <v>0</v>
      </c>
      <c s="33">
        <f>ROUND(ROUND(H267,2)*ROUND(G267,3),2)</f>
      </c>
      <c r="O267">
        <f>(I267*21)/100</f>
      </c>
      <c t="s">
        <v>23</v>
      </c>
    </row>
    <row r="268" spans="1:5" ht="12.75">
      <c r="A268" s="34" t="s">
        <v>49</v>
      </c>
      <c r="E268" s="35" t="s">
        <v>50</v>
      </c>
    </row>
    <row r="269" spans="1:5" ht="51">
      <c r="A269" s="36" t="s">
        <v>51</v>
      </c>
      <c r="E269" s="37" t="s">
        <v>417</v>
      </c>
    </row>
    <row r="270" spans="1:5" ht="76.5">
      <c r="A270" t="s">
        <v>53</v>
      </c>
      <c r="E270" s="35" t="s">
        <v>370</v>
      </c>
    </row>
    <row r="271" spans="1:16" ht="12.75">
      <c r="A271" s="25" t="s">
        <v>45</v>
      </c>
      <c s="29" t="s">
        <v>418</v>
      </c>
      <c s="29" t="s">
        <v>419</v>
      </c>
      <c s="25" t="s">
        <v>50</v>
      </c>
      <c s="30" t="s">
        <v>420</v>
      </c>
      <c s="31" t="s">
        <v>167</v>
      </c>
      <c s="32">
        <v>82</v>
      </c>
      <c s="33">
        <v>0</v>
      </c>
      <c s="33">
        <f>ROUND(ROUND(H271,2)*ROUND(G271,3),2)</f>
      </c>
      <c r="O271">
        <f>(I271*21)/100</f>
      </c>
      <c t="s">
        <v>23</v>
      </c>
    </row>
    <row r="272" spans="1:5" ht="12.75">
      <c r="A272" s="34" t="s">
        <v>49</v>
      </c>
      <c r="E272" s="35" t="s">
        <v>50</v>
      </c>
    </row>
    <row r="273" spans="1:5" ht="51">
      <c r="A273" s="36" t="s">
        <v>51</v>
      </c>
      <c r="E273" s="37" t="s">
        <v>421</v>
      </c>
    </row>
    <row r="274" spans="1:5" ht="102">
      <c r="A274" t="s">
        <v>53</v>
      </c>
      <c r="E274" s="35" t="s">
        <v>375</v>
      </c>
    </row>
    <row r="275" spans="1:16" ht="12.75">
      <c r="A275" s="25" t="s">
        <v>45</v>
      </c>
      <c s="29" t="s">
        <v>422</v>
      </c>
      <c s="29" t="s">
        <v>423</v>
      </c>
      <c s="25" t="s">
        <v>50</v>
      </c>
      <c s="30" t="s">
        <v>424</v>
      </c>
      <c s="31" t="s">
        <v>167</v>
      </c>
      <c s="32">
        <v>82</v>
      </c>
      <c s="33">
        <v>0</v>
      </c>
      <c s="33">
        <f>ROUND(ROUND(H275,2)*ROUND(G275,3),2)</f>
      </c>
      <c r="O275">
        <f>(I275*21)/100</f>
      </c>
      <c t="s">
        <v>23</v>
      </c>
    </row>
    <row r="276" spans="1:5" ht="12.75">
      <c r="A276" s="34" t="s">
        <v>49</v>
      </c>
      <c r="E276" s="35" t="s">
        <v>50</v>
      </c>
    </row>
    <row r="277" spans="1:5" ht="51">
      <c r="A277" s="36" t="s">
        <v>51</v>
      </c>
      <c r="E277" s="37" t="s">
        <v>421</v>
      </c>
    </row>
    <row r="278" spans="1:5" ht="51">
      <c r="A278" t="s">
        <v>53</v>
      </c>
      <c r="E278" s="35" t="s">
        <v>338</v>
      </c>
    </row>
    <row r="279" spans="1:16" ht="12.75">
      <c r="A279" s="25" t="s">
        <v>45</v>
      </c>
      <c s="29" t="s">
        <v>425</v>
      </c>
      <c s="29" t="s">
        <v>426</v>
      </c>
      <c s="25" t="s">
        <v>50</v>
      </c>
      <c s="30" t="s">
        <v>427</v>
      </c>
      <c s="31" t="s">
        <v>342</v>
      </c>
      <c s="32">
        <v>12300</v>
      </c>
      <c s="33">
        <v>0</v>
      </c>
      <c s="33">
        <f>ROUND(ROUND(H279,2)*ROUND(G279,3),2)</f>
      </c>
      <c r="O279">
        <f>(I279*21)/100</f>
      </c>
      <c t="s">
        <v>23</v>
      </c>
    </row>
    <row r="280" spans="1:5" ht="12.75">
      <c r="A280" s="34" t="s">
        <v>49</v>
      </c>
      <c r="E280" s="35" t="s">
        <v>50</v>
      </c>
    </row>
    <row r="281" spans="1:5" ht="51">
      <c r="A281" s="36" t="s">
        <v>51</v>
      </c>
      <c r="E281" s="37" t="s">
        <v>428</v>
      </c>
    </row>
    <row r="282" spans="1:5" ht="76.5">
      <c r="A282" t="s">
        <v>53</v>
      </c>
      <c r="E282" s="35" t="s">
        <v>370</v>
      </c>
    </row>
    <row r="283" spans="1:16" ht="12.75">
      <c r="A283" s="25" t="s">
        <v>45</v>
      </c>
      <c s="29" t="s">
        <v>429</v>
      </c>
      <c s="29" t="s">
        <v>430</v>
      </c>
      <c s="25" t="s">
        <v>50</v>
      </c>
      <c s="30" t="s">
        <v>431</v>
      </c>
      <c s="31" t="s">
        <v>118</v>
      </c>
      <c s="32">
        <v>105</v>
      </c>
      <c s="33">
        <v>0</v>
      </c>
      <c s="33">
        <f>ROUND(ROUND(H283,2)*ROUND(G283,3),2)</f>
      </c>
      <c r="O283">
        <f>(I283*21)/100</f>
      </c>
      <c t="s">
        <v>23</v>
      </c>
    </row>
    <row r="284" spans="1:5" ht="12.75">
      <c r="A284" s="34" t="s">
        <v>49</v>
      </c>
      <c r="E284" s="35" t="s">
        <v>50</v>
      </c>
    </row>
    <row r="285" spans="1:5" ht="38.25">
      <c r="A285" s="36" t="s">
        <v>51</v>
      </c>
      <c r="E285" s="37" t="s">
        <v>432</v>
      </c>
    </row>
    <row r="286" spans="1:5" ht="102">
      <c r="A286" t="s">
        <v>53</v>
      </c>
      <c r="E286" s="35" t="s">
        <v>375</v>
      </c>
    </row>
    <row r="287" spans="1:16" ht="12.75">
      <c r="A287" s="25" t="s">
        <v>45</v>
      </c>
      <c s="29" t="s">
        <v>433</v>
      </c>
      <c s="29" t="s">
        <v>434</v>
      </c>
      <c s="25" t="s">
        <v>50</v>
      </c>
      <c s="30" t="s">
        <v>435</v>
      </c>
      <c s="31" t="s">
        <v>118</v>
      </c>
      <c s="32">
        <v>105</v>
      </c>
      <c s="33">
        <v>0</v>
      </c>
      <c s="33">
        <f>ROUND(ROUND(H287,2)*ROUND(G287,3),2)</f>
      </c>
      <c r="O287">
        <f>(I287*21)/100</f>
      </c>
      <c t="s">
        <v>23</v>
      </c>
    </row>
    <row r="288" spans="1:5" ht="12.75">
      <c r="A288" s="34" t="s">
        <v>49</v>
      </c>
      <c r="E288" s="35" t="s">
        <v>50</v>
      </c>
    </row>
    <row r="289" spans="1:5" ht="38.25">
      <c r="A289" s="36" t="s">
        <v>51</v>
      </c>
      <c r="E289" s="37" t="s">
        <v>432</v>
      </c>
    </row>
    <row r="290" spans="1:5" ht="51">
      <c r="A290" t="s">
        <v>53</v>
      </c>
      <c r="E290" s="35" t="s">
        <v>338</v>
      </c>
    </row>
    <row r="291" spans="1:16" ht="12.75">
      <c r="A291" s="25" t="s">
        <v>45</v>
      </c>
      <c s="29" t="s">
        <v>436</v>
      </c>
      <c s="29" t="s">
        <v>437</v>
      </c>
      <c s="25" t="s">
        <v>50</v>
      </c>
      <c s="30" t="s">
        <v>438</v>
      </c>
      <c s="31" t="s">
        <v>302</v>
      </c>
      <c s="32">
        <v>15750</v>
      </c>
      <c s="33">
        <v>0</v>
      </c>
      <c s="33">
        <f>ROUND(ROUND(H291,2)*ROUND(G291,3),2)</f>
      </c>
      <c r="O291">
        <f>(I291*21)/100</f>
      </c>
      <c t="s">
        <v>23</v>
      </c>
    </row>
    <row r="292" spans="1:5" ht="12.75">
      <c r="A292" s="34" t="s">
        <v>49</v>
      </c>
      <c r="E292" s="35" t="s">
        <v>50</v>
      </c>
    </row>
    <row r="293" spans="1:5" ht="51">
      <c r="A293" s="36" t="s">
        <v>51</v>
      </c>
      <c r="E293" s="37" t="s">
        <v>439</v>
      </c>
    </row>
    <row r="294" spans="1:5" ht="76.5">
      <c r="A294" t="s">
        <v>53</v>
      </c>
      <c r="E294" s="35" t="s">
        <v>370</v>
      </c>
    </row>
    <row r="295" spans="1:16" ht="12.75">
      <c r="A295" s="25" t="s">
        <v>45</v>
      </c>
      <c s="29" t="s">
        <v>440</v>
      </c>
      <c s="29" t="s">
        <v>441</v>
      </c>
      <c s="25" t="s">
        <v>29</v>
      </c>
      <c s="30" t="s">
        <v>442</v>
      </c>
      <c s="31" t="s">
        <v>99</v>
      </c>
      <c s="32">
        <v>68.85</v>
      </c>
      <c s="33">
        <v>0</v>
      </c>
      <c s="33">
        <f>ROUND(ROUND(H295,2)*ROUND(G295,3),2)</f>
      </c>
      <c r="O295">
        <f>(I295*21)/100</f>
      </c>
      <c t="s">
        <v>23</v>
      </c>
    </row>
    <row r="296" spans="1:5" ht="12.75">
      <c r="A296" s="34" t="s">
        <v>49</v>
      </c>
      <c r="E296" s="35" t="s">
        <v>50</v>
      </c>
    </row>
    <row r="297" spans="1:5" ht="153">
      <c r="A297" s="36" t="s">
        <v>51</v>
      </c>
      <c r="E297" s="37" t="s">
        <v>443</v>
      </c>
    </row>
    <row r="298" spans="1:5" ht="114.75">
      <c r="A298" t="s">
        <v>53</v>
      </c>
      <c r="E298" s="35" t="s">
        <v>124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5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0+O8+O41+O154+O219+O248+O329+O382+O415+O440</f>
      </c>
      <c t="s">
        <v>22</v>
      </c>
    </row>
    <row r="3" spans="1:16" ht="15" customHeight="1">
      <c r="A3" t="s">
        <v>12</v>
      </c>
      <c s="12" t="s">
        <v>14</v>
      </c>
      <c s="13" t="s">
        <v>15</v>
      </c>
      <c s="1"/>
      <c s="14" t="s">
        <v>16</v>
      </c>
      <c s="1"/>
      <c s="9"/>
      <c s="8" t="s">
        <v>444</v>
      </c>
      <c s="38">
        <f>0+I8+I41+I154+I219+I248+I329+I382+I415+I440</f>
      </c>
      <c r="O3" t="s">
        <v>19</v>
      </c>
      <c t="s">
        <v>23</v>
      </c>
    </row>
    <row r="4" spans="1:16" ht="15" customHeight="1">
      <c r="A4" t="s">
        <v>17</v>
      </c>
      <c s="16" t="s">
        <v>18</v>
      </c>
      <c s="17" t="s">
        <v>444</v>
      </c>
      <c s="6"/>
      <c s="18" t="s">
        <v>445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f>
      </c>
      <c>
        <f>0+O9+O13+O17+O21+O25+O29+O33+O37</f>
      </c>
    </row>
    <row r="9" spans="1:16" ht="12.75">
      <c r="A9" s="25" t="s">
        <v>45</v>
      </c>
      <c s="29" t="s">
        <v>29</v>
      </c>
      <c s="29" t="s">
        <v>446</v>
      </c>
      <c s="25" t="s">
        <v>50</v>
      </c>
      <c s="30" t="s">
        <v>447</v>
      </c>
      <c s="31" t="s">
        <v>99</v>
      </c>
      <c s="32">
        <v>1018.07</v>
      </c>
      <c s="33">
        <v>0</v>
      </c>
      <c s="33">
        <f>ROUND(ROUND(H9,2)*ROUND(G9,3),2)</f>
      </c>
      <c r="O9">
        <f>(I9*21)/100</f>
      </c>
      <c t="s">
        <v>23</v>
      </c>
    </row>
    <row r="10" spans="1:5" ht="12.75">
      <c r="A10" s="34" t="s">
        <v>49</v>
      </c>
      <c r="E10" s="35" t="s">
        <v>50</v>
      </c>
    </row>
    <row r="11" spans="1:5" ht="204">
      <c r="A11" s="36" t="s">
        <v>51</v>
      </c>
      <c r="E11" s="37" t="s">
        <v>448</v>
      </c>
    </row>
    <row r="12" spans="1:5" ht="51">
      <c r="A12" t="s">
        <v>53</v>
      </c>
      <c r="E12" s="35" t="s">
        <v>101</v>
      </c>
    </row>
    <row r="13" spans="1:16" ht="12.75">
      <c r="A13" s="25" t="s">
        <v>45</v>
      </c>
      <c s="29" t="s">
        <v>23</v>
      </c>
      <c s="29" t="s">
        <v>97</v>
      </c>
      <c s="25" t="s">
        <v>29</v>
      </c>
      <c s="30" t="s">
        <v>98</v>
      </c>
      <c s="31" t="s">
        <v>99</v>
      </c>
      <c s="32">
        <v>28.32</v>
      </c>
      <c s="33">
        <v>0</v>
      </c>
      <c s="33">
        <f>ROUND(ROUND(H13,2)*ROUND(G13,3),2)</f>
      </c>
      <c r="O13">
        <f>(I13*21)/100</f>
      </c>
      <c t="s">
        <v>23</v>
      </c>
    </row>
    <row r="14" spans="1:5" ht="12.75">
      <c r="A14" s="34" t="s">
        <v>49</v>
      </c>
      <c r="E14" s="35" t="s">
        <v>50</v>
      </c>
    </row>
    <row r="15" spans="1:5" ht="25.5">
      <c r="A15" s="36" t="s">
        <v>51</v>
      </c>
      <c r="E15" s="37" t="s">
        <v>449</v>
      </c>
    </row>
    <row r="16" spans="1:5" ht="51">
      <c r="A16" t="s">
        <v>53</v>
      </c>
      <c r="E16" s="35" t="s">
        <v>101</v>
      </c>
    </row>
    <row r="17" spans="1:16" ht="12.75">
      <c r="A17" s="25" t="s">
        <v>45</v>
      </c>
      <c s="29" t="s">
        <v>22</v>
      </c>
      <c s="29" t="s">
        <v>97</v>
      </c>
      <c s="25" t="s">
        <v>23</v>
      </c>
      <c s="30" t="s">
        <v>98</v>
      </c>
      <c s="31" t="s">
        <v>99</v>
      </c>
      <c s="32">
        <v>26.44</v>
      </c>
      <c s="33">
        <v>0</v>
      </c>
      <c s="33">
        <f>ROUND(ROUND(H17,2)*ROUND(G17,3),2)</f>
      </c>
      <c r="O17">
        <f>(I17*21)/100</f>
      </c>
      <c t="s">
        <v>23</v>
      </c>
    </row>
    <row r="18" spans="1:5" ht="12.75">
      <c r="A18" s="34" t="s">
        <v>49</v>
      </c>
      <c r="E18" s="35" t="s">
        <v>50</v>
      </c>
    </row>
    <row r="19" spans="1:5" ht="63.75">
      <c r="A19" s="36" t="s">
        <v>51</v>
      </c>
      <c r="E19" s="37" t="s">
        <v>450</v>
      </c>
    </row>
    <row r="20" spans="1:5" ht="51">
      <c r="A20" t="s">
        <v>53</v>
      </c>
      <c r="E20" s="35" t="s">
        <v>101</v>
      </c>
    </row>
    <row r="21" spans="1:16" ht="12.75">
      <c r="A21" s="25" t="s">
        <v>45</v>
      </c>
      <c s="29" t="s">
        <v>33</v>
      </c>
      <c s="29" t="s">
        <v>451</v>
      </c>
      <c s="25" t="s">
        <v>50</v>
      </c>
      <c s="30" t="s">
        <v>452</v>
      </c>
      <c s="31" t="s">
        <v>48</v>
      </c>
      <c s="32">
        <v>1</v>
      </c>
      <c s="33">
        <v>0</v>
      </c>
      <c s="33">
        <f>ROUND(ROUND(H21,2)*ROUND(G21,3),2)</f>
      </c>
      <c r="O21">
        <f>(I21*21)/100</f>
      </c>
      <c t="s">
        <v>23</v>
      </c>
    </row>
    <row r="22" spans="1:5" ht="12.75">
      <c r="A22" s="34" t="s">
        <v>49</v>
      </c>
      <c r="E22" s="35" t="s">
        <v>50</v>
      </c>
    </row>
    <row r="23" spans="1:5" ht="51">
      <c r="A23" s="36" t="s">
        <v>51</v>
      </c>
      <c r="E23" s="37" t="s">
        <v>453</v>
      </c>
    </row>
    <row r="24" spans="1:5" ht="51">
      <c r="A24" t="s">
        <v>53</v>
      </c>
      <c r="E24" s="35" t="s">
        <v>454</v>
      </c>
    </row>
    <row r="25" spans="1:16" ht="12.75">
      <c r="A25" s="25" t="s">
        <v>45</v>
      </c>
      <c s="29" t="s">
        <v>35</v>
      </c>
      <c s="29" t="s">
        <v>142</v>
      </c>
      <c s="25" t="s">
        <v>50</v>
      </c>
      <c s="30" t="s">
        <v>143</v>
      </c>
      <c s="31" t="s">
        <v>48</v>
      </c>
      <c s="32">
        <v>1</v>
      </c>
      <c s="33">
        <v>0</v>
      </c>
      <c s="33">
        <f>ROUND(ROUND(H25,2)*ROUND(G25,3),2)</f>
      </c>
      <c r="O25">
        <f>(I25*21)/100</f>
      </c>
      <c t="s">
        <v>23</v>
      </c>
    </row>
    <row r="26" spans="1:5" ht="12.75">
      <c r="A26" s="34" t="s">
        <v>49</v>
      </c>
      <c r="E26" s="35" t="s">
        <v>50</v>
      </c>
    </row>
    <row r="27" spans="1:5" ht="89.25">
      <c r="A27" s="36" t="s">
        <v>51</v>
      </c>
      <c r="E27" s="37" t="s">
        <v>455</v>
      </c>
    </row>
    <row r="28" spans="1:5" ht="51">
      <c r="A28" t="s">
        <v>53</v>
      </c>
      <c r="E28" s="35" t="s">
        <v>145</v>
      </c>
    </row>
    <row r="29" spans="1:16" ht="12.75">
      <c r="A29" s="25" t="s">
        <v>45</v>
      </c>
      <c s="29" t="s">
        <v>37</v>
      </c>
      <c s="29" t="s">
        <v>456</v>
      </c>
      <c s="25" t="s">
        <v>50</v>
      </c>
      <c s="30" t="s">
        <v>457</v>
      </c>
      <c s="31" t="s">
        <v>167</v>
      </c>
      <c s="32">
        <v>1</v>
      </c>
      <c s="33">
        <v>0</v>
      </c>
      <c s="33">
        <f>ROUND(ROUND(H29,2)*ROUND(G29,3),2)</f>
      </c>
      <c r="O29">
        <f>(I29*21)/100</f>
      </c>
      <c t="s">
        <v>23</v>
      </c>
    </row>
    <row r="30" spans="1:5" ht="12.75">
      <c r="A30" s="34" t="s">
        <v>49</v>
      </c>
      <c r="E30" s="35" t="s">
        <v>50</v>
      </c>
    </row>
    <row r="31" spans="1:5" ht="25.5">
      <c r="A31" s="36" t="s">
        <v>51</v>
      </c>
      <c r="E31" s="37" t="s">
        <v>458</v>
      </c>
    </row>
    <row r="32" spans="1:5" ht="51">
      <c r="A32" t="s">
        <v>53</v>
      </c>
      <c r="E32" s="35" t="s">
        <v>59</v>
      </c>
    </row>
    <row r="33" spans="1:16" ht="12.75">
      <c r="A33" s="25" t="s">
        <v>45</v>
      </c>
      <c s="29" t="s">
        <v>71</v>
      </c>
      <c s="29" t="s">
        <v>107</v>
      </c>
      <c s="25" t="s">
        <v>50</v>
      </c>
      <c s="30" t="s">
        <v>108</v>
      </c>
      <c s="31" t="s">
        <v>48</v>
      </c>
      <c s="32">
        <v>1</v>
      </c>
      <c s="33">
        <v>0</v>
      </c>
      <c s="33">
        <f>ROUND(ROUND(H33,2)*ROUND(G33,3),2)</f>
      </c>
      <c r="O33">
        <f>(I33*21)/100</f>
      </c>
      <c t="s">
        <v>23</v>
      </c>
    </row>
    <row r="34" spans="1:5" ht="12.75">
      <c r="A34" s="34" t="s">
        <v>49</v>
      </c>
      <c r="E34" s="35" t="s">
        <v>50</v>
      </c>
    </row>
    <row r="35" spans="1:5" ht="12.75">
      <c r="A35" s="36" t="s">
        <v>51</v>
      </c>
      <c r="E35" s="37" t="s">
        <v>459</v>
      </c>
    </row>
    <row r="36" spans="1:5" ht="51">
      <c r="A36" t="s">
        <v>53</v>
      </c>
      <c r="E36" s="35" t="s">
        <v>59</v>
      </c>
    </row>
    <row r="37" spans="1:16" ht="12.75">
      <c r="A37" s="25" t="s">
        <v>45</v>
      </c>
      <c s="29" t="s">
        <v>76</v>
      </c>
      <c s="29" t="s">
        <v>165</v>
      </c>
      <c s="25" t="s">
        <v>50</v>
      </c>
      <c s="30" t="s">
        <v>166</v>
      </c>
      <c s="31" t="s">
        <v>167</v>
      </c>
      <c s="32">
        <v>1</v>
      </c>
      <c s="33">
        <v>0</v>
      </c>
      <c s="33">
        <f>ROUND(ROUND(H37,2)*ROUND(G37,3),2)</f>
      </c>
      <c r="O37">
        <f>(I37*21)/100</f>
      </c>
      <c t="s">
        <v>23</v>
      </c>
    </row>
    <row r="38" spans="1:5" ht="12.75">
      <c r="A38" s="34" t="s">
        <v>49</v>
      </c>
      <c r="E38" s="35" t="s">
        <v>50</v>
      </c>
    </row>
    <row r="39" spans="1:5" ht="38.25">
      <c r="A39" s="36" t="s">
        <v>51</v>
      </c>
      <c r="E39" s="37" t="s">
        <v>460</v>
      </c>
    </row>
    <row r="40" spans="1:5" ht="76.5">
      <c r="A40" t="s">
        <v>53</v>
      </c>
      <c r="E40" s="35" t="s">
        <v>169</v>
      </c>
    </row>
    <row r="41" spans="1:18" ht="12.75" customHeight="1">
      <c r="A41" s="6" t="s">
        <v>43</v>
      </c>
      <c s="6"/>
      <c s="40" t="s">
        <v>29</v>
      </c>
      <c s="6"/>
      <c s="27" t="s">
        <v>110</v>
      </c>
      <c s="6"/>
      <c s="6"/>
      <c s="6"/>
      <c s="41">
        <f>0+Q41</f>
      </c>
      <c r="O41">
        <f>0+R41</f>
      </c>
      <c r="Q41">
        <f>0+I42+I46+I50+I54+I58+I62+I66+I70+I74+I78+I82+I86+I90+I94+I98+I102+I106+I110+I114+I118+I122+I126+I130+I134+I138+I142+I146+I150</f>
      </c>
      <c>
        <f>0+O42+O46+O50+O54+O58+O62+O66+O70+O74+O78+O82+O86+O90+O94+O98+O102+O106+O110+O114+O118+O122+O126+O130+O134+O138+O142+O146+O150</f>
      </c>
    </row>
    <row r="42" spans="1:16" ht="12.75">
      <c r="A42" s="25" t="s">
        <v>45</v>
      </c>
      <c s="29" t="s">
        <v>40</v>
      </c>
      <c s="29" t="s">
        <v>461</v>
      </c>
      <c s="25" t="s">
        <v>50</v>
      </c>
      <c s="30" t="s">
        <v>462</v>
      </c>
      <c s="31" t="s">
        <v>133</v>
      </c>
      <c s="32">
        <v>39.9</v>
      </c>
      <c s="33">
        <v>0</v>
      </c>
      <c s="33">
        <f>ROUND(ROUND(H42,2)*ROUND(G42,3),2)</f>
      </c>
      <c r="O42">
        <f>(I42*21)/100</f>
      </c>
      <c t="s">
        <v>23</v>
      </c>
    </row>
    <row r="43" spans="1:5" ht="12.75">
      <c r="A43" s="34" t="s">
        <v>49</v>
      </c>
      <c r="E43" s="35" t="s">
        <v>50</v>
      </c>
    </row>
    <row r="44" spans="1:5" ht="51">
      <c r="A44" s="36" t="s">
        <v>51</v>
      </c>
      <c r="E44" s="37" t="s">
        <v>463</v>
      </c>
    </row>
    <row r="45" spans="1:5" ht="76.5">
      <c r="A45" t="s">
        <v>53</v>
      </c>
      <c r="E45" s="35" t="s">
        <v>464</v>
      </c>
    </row>
    <row r="46" spans="1:16" ht="12.75">
      <c r="A46" s="25" t="s">
        <v>45</v>
      </c>
      <c s="29" t="s">
        <v>42</v>
      </c>
      <c s="29" t="s">
        <v>465</v>
      </c>
      <c s="25" t="s">
        <v>50</v>
      </c>
      <c s="30" t="s">
        <v>466</v>
      </c>
      <c s="31" t="s">
        <v>167</v>
      </c>
      <c s="32">
        <v>5</v>
      </c>
      <c s="33">
        <v>0</v>
      </c>
      <c s="33">
        <f>ROUND(ROUND(H46,2)*ROUND(G46,3),2)</f>
      </c>
      <c r="O46">
        <f>(I46*21)/100</f>
      </c>
      <c t="s">
        <v>23</v>
      </c>
    </row>
    <row r="47" spans="1:5" ht="12.75">
      <c r="A47" s="34" t="s">
        <v>49</v>
      </c>
      <c r="E47" s="35" t="s">
        <v>50</v>
      </c>
    </row>
    <row r="48" spans="1:5" ht="38.25">
      <c r="A48" s="36" t="s">
        <v>51</v>
      </c>
      <c r="E48" s="37" t="s">
        <v>467</v>
      </c>
    </row>
    <row r="49" spans="1:5" ht="153">
      <c r="A49" t="s">
        <v>53</v>
      </c>
      <c r="E49" s="35" t="s">
        <v>468</v>
      </c>
    </row>
    <row r="50" spans="1:16" ht="12.75">
      <c r="A50" s="25" t="s">
        <v>45</v>
      </c>
      <c s="29" t="s">
        <v>85</v>
      </c>
      <c s="29" t="s">
        <v>469</v>
      </c>
      <c s="25" t="s">
        <v>50</v>
      </c>
      <c s="30" t="s">
        <v>470</v>
      </c>
      <c s="31" t="s">
        <v>167</v>
      </c>
      <c s="32">
        <v>8</v>
      </c>
      <c s="33">
        <v>0</v>
      </c>
      <c s="33">
        <f>ROUND(ROUND(H50,2)*ROUND(G50,3),2)</f>
      </c>
      <c r="O50">
        <f>(I50*21)/100</f>
      </c>
      <c t="s">
        <v>23</v>
      </c>
    </row>
    <row r="51" spans="1:5" ht="12.75">
      <c r="A51" s="34" t="s">
        <v>49</v>
      </c>
      <c r="E51" s="35" t="s">
        <v>50</v>
      </c>
    </row>
    <row r="52" spans="1:5" ht="38.25">
      <c r="A52" s="36" t="s">
        <v>51</v>
      </c>
      <c r="E52" s="37" t="s">
        <v>471</v>
      </c>
    </row>
    <row r="53" spans="1:5" ht="153">
      <c r="A53" t="s">
        <v>53</v>
      </c>
      <c r="E53" s="35" t="s">
        <v>468</v>
      </c>
    </row>
    <row r="54" spans="1:16" ht="25.5">
      <c r="A54" s="25" t="s">
        <v>45</v>
      </c>
      <c s="29" t="s">
        <v>90</v>
      </c>
      <c s="29" t="s">
        <v>472</v>
      </c>
      <c s="25" t="s">
        <v>50</v>
      </c>
      <c s="30" t="s">
        <v>473</v>
      </c>
      <c s="31" t="s">
        <v>99</v>
      </c>
      <c s="32">
        <v>42.525</v>
      </c>
      <c s="33">
        <v>0</v>
      </c>
      <c s="33">
        <f>ROUND(ROUND(H54,2)*ROUND(G54,3),2)</f>
      </c>
      <c r="O54">
        <f>(I54*21)/100</f>
      </c>
      <c t="s">
        <v>23</v>
      </c>
    </row>
    <row r="55" spans="1:5" ht="12.75">
      <c r="A55" s="34" t="s">
        <v>49</v>
      </c>
      <c r="E55" s="35" t="s">
        <v>50</v>
      </c>
    </row>
    <row r="56" spans="1:5" ht="76.5">
      <c r="A56" s="36" t="s">
        <v>51</v>
      </c>
      <c r="E56" s="37" t="s">
        <v>474</v>
      </c>
    </row>
    <row r="57" spans="1:5" ht="89.25">
      <c r="A57" t="s">
        <v>53</v>
      </c>
      <c r="E57" s="35" t="s">
        <v>114</v>
      </c>
    </row>
    <row r="58" spans="1:16" ht="12.75">
      <c r="A58" s="25" t="s">
        <v>45</v>
      </c>
      <c s="29" t="s">
        <v>176</v>
      </c>
      <c s="29" t="s">
        <v>111</v>
      </c>
      <c s="25" t="s">
        <v>50</v>
      </c>
      <c s="30" t="s">
        <v>112</v>
      </c>
      <c s="31" t="s">
        <v>99</v>
      </c>
      <c s="32">
        <v>26.44</v>
      </c>
      <c s="33">
        <v>0</v>
      </c>
      <c s="33">
        <f>ROUND(ROUND(H58,2)*ROUND(G58,3),2)</f>
      </c>
      <c r="O58">
        <f>(I58*21)/100</f>
      </c>
      <c t="s">
        <v>23</v>
      </c>
    </row>
    <row r="59" spans="1:5" ht="12.75">
      <c r="A59" s="34" t="s">
        <v>49</v>
      </c>
      <c r="E59" s="35" t="s">
        <v>50</v>
      </c>
    </row>
    <row r="60" spans="1:5" ht="76.5">
      <c r="A60" s="36" t="s">
        <v>51</v>
      </c>
      <c r="E60" s="37" t="s">
        <v>475</v>
      </c>
    </row>
    <row r="61" spans="1:5" ht="89.25">
      <c r="A61" t="s">
        <v>53</v>
      </c>
      <c r="E61" s="35" t="s">
        <v>114</v>
      </c>
    </row>
    <row r="62" spans="1:16" ht="25.5">
      <c r="A62" s="25" t="s">
        <v>45</v>
      </c>
      <c s="29" t="s">
        <v>181</v>
      </c>
      <c s="29" t="s">
        <v>173</v>
      </c>
      <c s="25" t="s">
        <v>50</v>
      </c>
      <c s="30" t="s">
        <v>174</v>
      </c>
      <c s="31" t="s">
        <v>99</v>
      </c>
      <c s="32">
        <v>14</v>
      </c>
      <c s="33">
        <v>0</v>
      </c>
      <c s="33">
        <f>ROUND(ROUND(H62,2)*ROUND(G62,3),2)</f>
      </c>
      <c r="O62">
        <f>(I62*21)/100</f>
      </c>
      <c t="s">
        <v>23</v>
      </c>
    </row>
    <row r="63" spans="1:5" ht="12.75">
      <c r="A63" s="34" t="s">
        <v>49</v>
      </c>
      <c r="E63" s="35" t="s">
        <v>50</v>
      </c>
    </row>
    <row r="64" spans="1:5" ht="51">
      <c r="A64" s="36" t="s">
        <v>51</v>
      </c>
      <c r="E64" s="37" t="s">
        <v>476</v>
      </c>
    </row>
    <row r="65" spans="1:5" ht="89.25">
      <c r="A65" t="s">
        <v>53</v>
      </c>
      <c r="E65" s="35" t="s">
        <v>114</v>
      </c>
    </row>
    <row r="66" spans="1:16" ht="12.75">
      <c r="A66" s="25" t="s">
        <v>45</v>
      </c>
      <c s="29" t="s">
        <v>186</v>
      </c>
      <c s="29" t="s">
        <v>477</v>
      </c>
      <c s="25" t="s">
        <v>50</v>
      </c>
      <c s="30" t="s">
        <v>478</v>
      </c>
      <c s="31" t="s">
        <v>99</v>
      </c>
      <c s="32">
        <v>49.382</v>
      </c>
      <c s="33">
        <v>0</v>
      </c>
      <c s="33">
        <f>ROUND(ROUND(H66,2)*ROUND(G66,3),2)</f>
      </c>
      <c r="O66">
        <f>(I66*21)/100</f>
      </c>
      <c t="s">
        <v>23</v>
      </c>
    </row>
    <row r="67" spans="1:5" ht="12.75">
      <c r="A67" s="34" t="s">
        <v>49</v>
      </c>
      <c r="E67" s="35" t="s">
        <v>50</v>
      </c>
    </row>
    <row r="68" spans="1:5" ht="114.75">
      <c r="A68" s="36" t="s">
        <v>51</v>
      </c>
      <c r="E68" s="37" t="s">
        <v>479</v>
      </c>
    </row>
    <row r="69" spans="1:5" ht="89.25">
      <c r="A69" t="s">
        <v>53</v>
      </c>
      <c r="E69" s="35" t="s">
        <v>114</v>
      </c>
    </row>
    <row r="70" spans="1:16" ht="12.75">
      <c r="A70" s="25" t="s">
        <v>45</v>
      </c>
      <c s="29" t="s">
        <v>188</v>
      </c>
      <c s="29" t="s">
        <v>480</v>
      </c>
      <c s="25" t="s">
        <v>50</v>
      </c>
      <c s="30" t="s">
        <v>481</v>
      </c>
      <c s="31" t="s">
        <v>118</v>
      </c>
      <c s="32">
        <v>159.95</v>
      </c>
      <c s="33">
        <v>0</v>
      </c>
      <c s="33">
        <f>ROUND(ROUND(H70,2)*ROUND(G70,3),2)</f>
      </c>
      <c r="O70">
        <f>(I70*21)/100</f>
      </c>
      <c t="s">
        <v>23</v>
      </c>
    </row>
    <row r="71" spans="1:5" ht="12.75">
      <c r="A71" s="34" t="s">
        <v>49</v>
      </c>
      <c r="E71" s="35" t="s">
        <v>50</v>
      </c>
    </row>
    <row r="72" spans="1:5" ht="38.25">
      <c r="A72" s="36" t="s">
        <v>51</v>
      </c>
      <c r="E72" s="37" t="s">
        <v>482</v>
      </c>
    </row>
    <row r="73" spans="1:5" ht="63.75">
      <c r="A73" t="s">
        <v>53</v>
      </c>
      <c r="E73" s="35" t="s">
        <v>483</v>
      </c>
    </row>
    <row r="74" spans="1:16" ht="12.75">
      <c r="A74" s="25" t="s">
        <v>45</v>
      </c>
      <c s="29" t="s">
        <v>193</v>
      </c>
      <c s="29" t="s">
        <v>484</v>
      </c>
      <c s="25" t="s">
        <v>50</v>
      </c>
      <c s="30" t="s">
        <v>485</v>
      </c>
      <c s="31" t="s">
        <v>99</v>
      </c>
      <c s="32">
        <v>28.32</v>
      </c>
      <c s="33">
        <v>0</v>
      </c>
      <c s="33">
        <f>ROUND(ROUND(H74,2)*ROUND(G74,3),2)</f>
      </c>
      <c r="O74">
        <f>(I74*21)/100</f>
      </c>
      <c t="s">
        <v>23</v>
      </c>
    </row>
    <row r="75" spans="1:5" ht="12.75">
      <c r="A75" s="34" t="s">
        <v>49</v>
      </c>
      <c r="E75" s="35" t="s">
        <v>50</v>
      </c>
    </row>
    <row r="76" spans="1:5" ht="102">
      <c r="A76" s="36" t="s">
        <v>51</v>
      </c>
      <c r="E76" s="37" t="s">
        <v>486</v>
      </c>
    </row>
    <row r="77" spans="1:5" ht="127.5">
      <c r="A77" t="s">
        <v>53</v>
      </c>
      <c r="E77" s="35" t="s">
        <v>487</v>
      </c>
    </row>
    <row r="78" spans="1:16" ht="12.75">
      <c r="A78" s="25" t="s">
        <v>45</v>
      </c>
      <c s="29" t="s">
        <v>198</v>
      </c>
      <c s="29" t="s">
        <v>488</v>
      </c>
      <c s="25" t="s">
        <v>50</v>
      </c>
      <c s="30" t="s">
        <v>489</v>
      </c>
      <c s="31" t="s">
        <v>118</v>
      </c>
      <c s="32">
        <v>50</v>
      </c>
      <c s="33">
        <v>0</v>
      </c>
      <c s="33">
        <f>ROUND(ROUND(H78,2)*ROUND(G78,3),2)</f>
      </c>
      <c r="O78">
        <f>(I78*21)/100</f>
      </c>
      <c t="s">
        <v>23</v>
      </c>
    </row>
    <row r="79" spans="1:5" ht="12.75">
      <c r="A79" s="34" t="s">
        <v>49</v>
      </c>
      <c r="E79" s="35" t="s">
        <v>50</v>
      </c>
    </row>
    <row r="80" spans="1:5" ht="25.5">
      <c r="A80" s="36" t="s">
        <v>51</v>
      </c>
      <c r="E80" s="37" t="s">
        <v>490</v>
      </c>
    </row>
    <row r="81" spans="1:5" ht="102">
      <c r="A81" t="s">
        <v>53</v>
      </c>
      <c r="E81" s="35" t="s">
        <v>491</v>
      </c>
    </row>
    <row r="82" spans="1:16" ht="12.75">
      <c r="A82" s="25" t="s">
        <v>45</v>
      </c>
      <c s="29" t="s">
        <v>203</v>
      </c>
      <c s="29" t="s">
        <v>177</v>
      </c>
      <c s="25" t="s">
        <v>50</v>
      </c>
      <c s="30" t="s">
        <v>178</v>
      </c>
      <c s="31" t="s">
        <v>99</v>
      </c>
      <c s="32">
        <v>173.64</v>
      </c>
      <c s="33">
        <v>0</v>
      </c>
      <c s="33">
        <f>ROUND(ROUND(H82,2)*ROUND(G82,3),2)</f>
      </c>
      <c r="O82">
        <f>(I82*21)/100</f>
      </c>
      <c t="s">
        <v>23</v>
      </c>
    </row>
    <row r="83" spans="1:5" ht="12.75">
      <c r="A83" s="34" t="s">
        <v>49</v>
      </c>
      <c r="E83" s="35" t="s">
        <v>50</v>
      </c>
    </row>
    <row r="84" spans="1:5" ht="25.5">
      <c r="A84" s="36" t="s">
        <v>51</v>
      </c>
      <c r="E84" s="37" t="s">
        <v>492</v>
      </c>
    </row>
    <row r="85" spans="1:5" ht="63.75">
      <c r="A85" t="s">
        <v>53</v>
      </c>
      <c r="E85" s="35" t="s">
        <v>180</v>
      </c>
    </row>
    <row r="86" spans="1:16" ht="12.75">
      <c r="A86" s="25" t="s">
        <v>45</v>
      </c>
      <c s="29" t="s">
        <v>208</v>
      </c>
      <c s="29" t="s">
        <v>182</v>
      </c>
      <c s="25" t="s">
        <v>50</v>
      </c>
      <c s="30" t="s">
        <v>183</v>
      </c>
      <c s="31" t="s">
        <v>99</v>
      </c>
      <c s="32">
        <v>67.375</v>
      </c>
      <c s="33">
        <v>0</v>
      </c>
      <c s="33">
        <f>ROUND(ROUND(H86,2)*ROUND(G86,3),2)</f>
      </c>
      <c r="O86">
        <f>(I86*21)/100</f>
      </c>
      <c t="s">
        <v>23</v>
      </c>
    </row>
    <row r="87" spans="1:5" ht="12.75">
      <c r="A87" s="34" t="s">
        <v>49</v>
      </c>
      <c r="E87" s="35" t="s">
        <v>50</v>
      </c>
    </row>
    <row r="88" spans="1:5" ht="51">
      <c r="A88" s="36" t="s">
        <v>51</v>
      </c>
      <c r="E88" s="37" t="s">
        <v>493</v>
      </c>
    </row>
    <row r="89" spans="1:5" ht="395.25">
      <c r="A89" t="s">
        <v>53</v>
      </c>
      <c r="E89" s="35" t="s">
        <v>185</v>
      </c>
    </row>
    <row r="90" spans="1:16" ht="12.75">
      <c r="A90" s="25" t="s">
        <v>45</v>
      </c>
      <c s="29" t="s">
        <v>213</v>
      </c>
      <c s="29" t="s">
        <v>494</v>
      </c>
      <c s="25" t="s">
        <v>50</v>
      </c>
      <c s="30" t="s">
        <v>495</v>
      </c>
      <c s="31" t="s">
        <v>99</v>
      </c>
      <c s="32">
        <v>100</v>
      </c>
      <c s="33">
        <v>0</v>
      </c>
      <c s="33">
        <f>ROUND(ROUND(H90,2)*ROUND(G90,3),2)</f>
      </c>
      <c r="O90">
        <f>(I90*21)/100</f>
      </c>
      <c t="s">
        <v>23</v>
      </c>
    </row>
    <row r="91" spans="1:5" ht="12.75">
      <c r="A91" s="34" t="s">
        <v>49</v>
      </c>
      <c r="E91" s="35" t="s">
        <v>50</v>
      </c>
    </row>
    <row r="92" spans="1:5" ht="63.75">
      <c r="A92" s="36" t="s">
        <v>51</v>
      </c>
      <c r="E92" s="37" t="s">
        <v>496</v>
      </c>
    </row>
    <row r="93" spans="1:5" ht="395.25">
      <c r="A93" t="s">
        <v>53</v>
      </c>
      <c r="E93" s="35" t="s">
        <v>497</v>
      </c>
    </row>
    <row r="94" spans="1:16" ht="12.75">
      <c r="A94" s="25" t="s">
        <v>45</v>
      </c>
      <c s="29" t="s">
        <v>218</v>
      </c>
      <c s="29" t="s">
        <v>189</v>
      </c>
      <c s="25" t="s">
        <v>50</v>
      </c>
      <c s="30" t="s">
        <v>190</v>
      </c>
      <c s="31" t="s">
        <v>99</v>
      </c>
      <c s="32">
        <v>461.29</v>
      </c>
      <c s="33">
        <v>0</v>
      </c>
      <c s="33">
        <f>ROUND(ROUND(H94,2)*ROUND(G94,3),2)</f>
      </c>
      <c r="O94">
        <f>(I94*21)/100</f>
      </c>
      <c t="s">
        <v>23</v>
      </c>
    </row>
    <row r="95" spans="1:5" ht="12.75">
      <c r="A95" s="34" t="s">
        <v>49</v>
      </c>
      <c r="E95" s="35" t="s">
        <v>50</v>
      </c>
    </row>
    <row r="96" spans="1:5" ht="76.5">
      <c r="A96" s="36" t="s">
        <v>51</v>
      </c>
      <c r="E96" s="37" t="s">
        <v>498</v>
      </c>
    </row>
    <row r="97" spans="1:5" ht="318.75">
      <c r="A97" t="s">
        <v>53</v>
      </c>
      <c r="E97" s="35" t="s">
        <v>192</v>
      </c>
    </row>
    <row r="98" spans="1:16" ht="12.75">
      <c r="A98" s="25" t="s">
        <v>45</v>
      </c>
      <c s="29" t="s">
        <v>223</v>
      </c>
      <c s="29" t="s">
        <v>499</v>
      </c>
      <c s="25" t="s">
        <v>50</v>
      </c>
      <c s="30" t="s">
        <v>500</v>
      </c>
      <c s="31" t="s">
        <v>99</v>
      </c>
      <c s="32">
        <v>24</v>
      </c>
      <c s="33">
        <v>0</v>
      </c>
      <c s="33">
        <f>ROUND(ROUND(H98,2)*ROUND(G98,3),2)</f>
      </c>
      <c r="O98">
        <f>(I98*21)/100</f>
      </c>
      <c t="s">
        <v>23</v>
      </c>
    </row>
    <row r="99" spans="1:5" ht="12.75">
      <c r="A99" s="34" t="s">
        <v>49</v>
      </c>
      <c r="E99" s="35" t="s">
        <v>50</v>
      </c>
    </row>
    <row r="100" spans="1:5" ht="51">
      <c r="A100" s="36" t="s">
        <v>51</v>
      </c>
      <c r="E100" s="37" t="s">
        <v>501</v>
      </c>
    </row>
    <row r="101" spans="1:5" ht="89.25">
      <c r="A101" t="s">
        <v>53</v>
      </c>
      <c r="E101" s="35" t="s">
        <v>502</v>
      </c>
    </row>
    <row r="102" spans="1:16" ht="12.75">
      <c r="A102" s="25" t="s">
        <v>45</v>
      </c>
      <c s="29" t="s">
        <v>229</v>
      </c>
      <c s="29" t="s">
        <v>503</v>
      </c>
      <c s="25" t="s">
        <v>29</v>
      </c>
      <c s="30" t="s">
        <v>504</v>
      </c>
      <c s="31" t="s">
        <v>99</v>
      </c>
      <c s="32">
        <v>883.633</v>
      </c>
      <c s="33">
        <v>0</v>
      </c>
      <c s="33">
        <f>ROUND(ROUND(H102,2)*ROUND(G102,3),2)</f>
      </c>
      <c r="O102">
        <f>(I102*21)/100</f>
      </c>
      <c t="s">
        <v>23</v>
      </c>
    </row>
    <row r="103" spans="1:5" ht="12.75">
      <c r="A103" s="34" t="s">
        <v>49</v>
      </c>
      <c r="E103" s="35" t="s">
        <v>50</v>
      </c>
    </row>
    <row r="104" spans="1:5" ht="114.75">
      <c r="A104" s="36" t="s">
        <v>51</v>
      </c>
      <c r="E104" s="37" t="s">
        <v>505</v>
      </c>
    </row>
    <row r="105" spans="1:5" ht="344.25">
      <c r="A105" t="s">
        <v>53</v>
      </c>
      <c r="E105" s="35" t="s">
        <v>506</v>
      </c>
    </row>
    <row r="106" spans="1:16" ht="12.75">
      <c r="A106" s="25" t="s">
        <v>45</v>
      </c>
      <c s="29" t="s">
        <v>234</v>
      </c>
      <c s="29" t="s">
        <v>503</v>
      </c>
      <c s="25" t="s">
        <v>23</v>
      </c>
      <c s="30" t="s">
        <v>504</v>
      </c>
      <c s="31" t="s">
        <v>99</v>
      </c>
      <c s="32">
        <v>97</v>
      </c>
      <c s="33">
        <v>0</v>
      </c>
      <c s="33">
        <f>ROUND(ROUND(H106,2)*ROUND(G106,3),2)</f>
      </c>
      <c r="O106">
        <f>(I106*21)/100</f>
      </c>
      <c t="s">
        <v>23</v>
      </c>
    </row>
    <row r="107" spans="1:5" ht="12.75">
      <c r="A107" s="34" t="s">
        <v>49</v>
      </c>
      <c r="E107" s="35" t="s">
        <v>50</v>
      </c>
    </row>
    <row r="108" spans="1:5" ht="76.5">
      <c r="A108" s="36" t="s">
        <v>51</v>
      </c>
      <c r="E108" s="37" t="s">
        <v>507</v>
      </c>
    </row>
    <row r="109" spans="1:5" ht="344.25">
      <c r="A109" t="s">
        <v>53</v>
      </c>
      <c r="E109" s="35" t="s">
        <v>506</v>
      </c>
    </row>
    <row r="110" spans="1:16" ht="12.75">
      <c r="A110" s="25" t="s">
        <v>45</v>
      </c>
      <c s="29" t="s">
        <v>239</v>
      </c>
      <c s="29" t="s">
        <v>508</v>
      </c>
      <c s="25" t="s">
        <v>50</v>
      </c>
      <c s="30" t="s">
        <v>509</v>
      </c>
      <c s="31" t="s">
        <v>99</v>
      </c>
      <c s="32">
        <v>33.304</v>
      </c>
      <c s="33">
        <v>0</v>
      </c>
      <c s="33">
        <f>ROUND(ROUND(H110,2)*ROUND(G110,3),2)</f>
      </c>
      <c r="O110">
        <f>(I110*21)/100</f>
      </c>
      <c t="s">
        <v>23</v>
      </c>
    </row>
    <row r="111" spans="1:5" ht="12.75">
      <c r="A111" s="34" t="s">
        <v>49</v>
      </c>
      <c r="E111" s="35" t="s">
        <v>50</v>
      </c>
    </row>
    <row r="112" spans="1:5" ht="140.25">
      <c r="A112" s="36" t="s">
        <v>51</v>
      </c>
      <c r="E112" s="37" t="s">
        <v>510</v>
      </c>
    </row>
    <row r="113" spans="1:5" ht="344.25">
      <c r="A113" t="s">
        <v>53</v>
      </c>
      <c r="E113" s="35" t="s">
        <v>506</v>
      </c>
    </row>
    <row r="114" spans="1:16" ht="12.75">
      <c r="A114" s="25" t="s">
        <v>45</v>
      </c>
      <c s="29" t="s">
        <v>245</v>
      </c>
      <c s="29" t="s">
        <v>194</v>
      </c>
      <c s="25" t="s">
        <v>50</v>
      </c>
      <c s="30" t="s">
        <v>195</v>
      </c>
      <c s="31" t="s">
        <v>99</v>
      </c>
      <c s="32">
        <v>100</v>
      </c>
      <c s="33">
        <v>0</v>
      </c>
      <c s="33">
        <f>ROUND(ROUND(H114,2)*ROUND(G114,3),2)</f>
      </c>
      <c r="O114">
        <f>(I114*21)/100</f>
      </c>
      <c t="s">
        <v>23</v>
      </c>
    </row>
    <row r="115" spans="1:5" ht="12.75">
      <c r="A115" s="34" t="s">
        <v>49</v>
      </c>
      <c r="E115" s="35" t="s">
        <v>50</v>
      </c>
    </row>
    <row r="116" spans="1:5" ht="89.25">
      <c r="A116" s="36" t="s">
        <v>51</v>
      </c>
      <c r="E116" s="37" t="s">
        <v>511</v>
      </c>
    </row>
    <row r="117" spans="1:5" ht="293.25">
      <c r="A117" t="s">
        <v>53</v>
      </c>
      <c r="E117" s="35" t="s">
        <v>197</v>
      </c>
    </row>
    <row r="118" spans="1:16" ht="12.75">
      <c r="A118" s="25" t="s">
        <v>45</v>
      </c>
      <c s="29" t="s">
        <v>251</v>
      </c>
      <c s="29" t="s">
        <v>199</v>
      </c>
      <c s="25" t="s">
        <v>50</v>
      </c>
      <c s="30" t="s">
        <v>200</v>
      </c>
      <c s="31" t="s">
        <v>99</v>
      </c>
      <c s="32">
        <v>1263.191</v>
      </c>
      <c s="33">
        <v>0</v>
      </c>
      <c s="33">
        <f>ROUND(ROUND(H118,2)*ROUND(G118,3),2)</f>
      </c>
      <c r="O118">
        <f>(I118*21)/100</f>
      </c>
      <c t="s">
        <v>23</v>
      </c>
    </row>
    <row r="119" spans="1:5" ht="12.75">
      <c r="A119" s="34" t="s">
        <v>49</v>
      </c>
      <c r="E119" s="35" t="s">
        <v>50</v>
      </c>
    </row>
    <row r="120" spans="1:5" ht="153">
      <c r="A120" s="36" t="s">
        <v>51</v>
      </c>
      <c r="E120" s="37" t="s">
        <v>512</v>
      </c>
    </row>
    <row r="121" spans="1:5" ht="216.75">
      <c r="A121" t="s">
        <v>53</v>
      </c>
      <c r="E121" s="35" t="s">
        <v>202</v>
      </c>
    </row>
    <row r="122" spans="1:16" ht="12.75">
      <c r="A122" s="25" t="s">
        <v>45</v>
      </c>
      <c s="29" t="s">
        <v>257</v>
      </c>
      <c s="29" t="s">
        <v>513</v>
      </c>
      <c s="25" t="s">
        <v>50</v>
      </c>
      <c s="30" t="s">
        <v>514</v>
      </c>
      <c s="31" t="s">
        <v>99</v>
      </c>
      <c s="32">
        <v>48.95</v>
      </c>
      <c s="33">
        <v>0</v>
      </c>
      <c s="33">
        <f>ROUND(ROUND(H122,2)*ROUND(G122,3),2)</f>
      </c>
      <c r="O122">
        <f>(I122*21)/100</f>
      </c>
      <c t="s">
        <v>23</v>
      </c>
    </row>
    <row r="123" spans="1:5" ht="12.75">
      <c r="A123" s="34" t="s">
        <v>49</v>
      </c>
      <c r="E123" s="35" t="s">
        <v>50</v>
      </c>
    </row>
    <row r="124" spans="1:5" ht="102">
      <c r="A124" s="36" t="s">
        <v>51</v>
      </c>
      <c r="E124" s="37" t="s">
        <v>515</v>
      </c>
    </row>
    <row r="125" spans="1:5" ht="267.75">
      <c r="A125" t="s">
        <v>53</v>
      </c>
      <c r="E125" s="35" t="s">
        <v>516</v>
      </c>
    </row>
    <row r="126" spans="1:16" ht="12.75">
      <c r="A126" s="25" t="s">
        <v>45</v>
      </c>
      <c s="29" t="s">
        <v>262</v>
      </c>
      <c s="29" t="s">
        <v>209</v>
      </c>
      <c s="25" t="s">
        <v>50</v>
      </c>
      <c s="30" t="s">
        <v>210</v>
      </c>
      <c s="31" t="s">
        <v>99</v>
      </c>
      <c s="32">
        <v>138.699</v>
      </c>
      <c s="33">
        <v>0</v>
      </c>
      <c s="33">
        <f>ROUND(ROUND(H126,2)*ROUND(G126,3),2)</f>
      </c>
      <c r="O126">
        <f>(I126*21)/100</f>
      </c>
      <c t="s">
        <v>23</v>
      </c>
    </row>
    <row r="127" spans="1:5" ht="12.75">
      <c r="A127" s="34" t="s">
        <v>49</v>
      </c>
      <c r="E127" s="35" t="s">
        <v>50</v>
      </c>
    </row>
    <row r="128" spans="1:5" ht="127.5">
      <c r="A128" s="36" t="s">
        <v>51</v>
      </c>
      <c r="E128" s="37" t="s">
        <v>517</v>
      </c>
    </row>
    <row r="129" spans="1:5" ht="255">
      <c r="A129" t="s">
        <v>53</v>
      </c>
      <c r="E129" s="35" t="s">
        <v>212</v>
      </c>
    </row>
    <row r="130" spans="1:16" ht="12.75">
      <c r="A130" s="25" t="s">
        <v>45</v>
      </c>
      <c s="29" t="s">
        <v>267</v>
      </c>
      <c s="29" t="s">
        <v>214</v>
      </c>
      <c s="25" t="s">
        <v>50</v>
      </c>
      <c s="30" t="s">
        <v>215</v>
      </c>
      <c s="31" t="s">
        <v>99</v>
      </c>
      <c s="32">
        <v>38.5</v>
      </c>
      <c s="33">
        <v>0</v>
      </c>
      <c s="33">
        <f>ROUND(ROUND(H130,2)*ROUND(G130,3),2)</f>
      </c>
      <c r="O130">
        <f>(I130*21)/100</f>
      </c>
      <c t="s">
        <v>23</v>
      </c>
    </row>
    <row r="131" spans="1:5" ht="12.75">
      <c r="A131" s="34" t="s">
        <v>49</v>
      </c>
      <c r="E131" s="35" t="s">
        <v>50</v>
      </c>
    </row>
    <row r="132" spans="1:5" ht="25.5">
      <c r="A132" s="36" t="s">
        <v>51</v>
      </c>
      <c r="E132" s="37" t="s">
        <v>518</v>
      </c>
    </row>
    <row r="133" spans="1:5" ht="331.5">
      <c r="A133" t="s">
        <v>53</v>
      </c>
      <c r="E133" s="35" t="s">
        <v>217</v>
      </c>
    </row>
    <row r="134" spans="1:16" ht="12.75">
      <c r="A134" s="25" t="s">
        <v>45</v>
      </c>
      <c s="29" t="s">
        <v>272</v>
      </c>
      <c s="29" t="s">
        <v>219</v>
      </c>
      <c s="25" t="s">
        <v>50</v>
      </c>
      <c s="30" t="s">
        <v>220</v>
      </c>
      <c s="31" t="s">
        <v>133</v>
      </c>
      <c s="32">
        <v>355.656</v>
      </c>
      <c s="33">
        <v>0</v>
      </c>
      <c s="33">
        <f>ROUND(ROUND(H134,2)*ROUND(G134,3),2)</f>
      </c>
      <c r="O134">
        <f>(I134*21)/100</f>
      </c>
      <c t="s">
        <v>23</v>
      </c>
    </row>
    <row r="135" spans="1:5" ht="12.75">
      <c r="A135" s="34" t="s">
        <v>49</v>
      </c>
      <c r="E135" s="35" t="s">
        <v>50</v>
      </c>
    </row>
    <row r="136" spans="1:5" ht="114.75">
      <c r="A136" s="36" t="s">
        <v>51</v>
      </c>
      <c r="E136" s="37" t="s">
        <v>519</v>
      </c>
    </row>
    <row r="137" spans="1:5" ht="51">
      <c r="A137" t="s">
        <v>53</v>
      </c>
      <c r="E137" s="35" t="s">
        <v>222</v>
      </c>
    </row>
    <row r="138" spans="1:16" ht="12.75">
      <c r="A138" s="25" t="s">
        <v>45</v>
      </c>
      <c s="29" t="s">
        <v>276</v>
      </c>
      <c s="29" t="s">
        <v>224</v>
      </c>
      <c s="25" t="s">
        <v>50</v>
      </c>
      <c s="30" t="s">
        <v>225</v>
      </c>
      <c s="31" t="s">
        <v>133</v>
      </c>
      <c s="32">
        <v>868.2</v>
      </c>
      <c s="33">
        <v>0</v>
      </c>
      <c s="33">
        <f>ROUND(ROUND(H138,2)*ROUND(G138,3),2)</f>
      </c>
      <c r="O138">
        <f>(I138*21)/100</f>
      </c>
      <c t="s">
        <v>23</v>
      </c>
    </row>
    <row r="139" spans="1:5" ht="12.75">
      <c r="A139" s="34" t="s">
        <v>49</v>
      </c>
      <c r="E139" s="35" t="s">
        <v>50</v>
      </c>
    </row>
    <row r="140" spans="1:5" ht="25.5">
      <c r="A140" s="36" t="s">
        <v>51</v>
      </c>
      <c r="E140" s="37" t="s">
        <v>520</v>
      </c>
    </row>
    <row r="141" spans="1:5" ht="63.75">
      <c r="A141" t="s">
        <v>53</v>
      </c>
      <c r="E141" s="35" t="s">
        <v>227</v>
      </c>
    </row>
    <row r="142" spans="1:16" ht="12.75">
      <c r="A142" s="25" t="s">
        <v>45</v>
      </c>
      <c s="29" t="s">
        <v>281</v>
      </c>
      <c s="29" t="s">
        <v>521</v>
      </c>
      <c s="25" t="s">
        <v>50</v>
      </c>
      <c s="30" t="s">
        <v>522</v>
      </c>
      <c s="31" t="s">
        <v>133</v>
      </c>
      <c s="32">
        <v>868.2</v>
      </c>
      <c s="33">
        <v>0</v>
      </c>
      <c s="33">
        <f>ROUND(ROUND(H142,2)*ROUND(G142,3),2)</f>
      </c>
      <c r="O142">
        <f>(I142*21)/100</f>
      </c>
      <c t="s">
        <v>23</v>
      </c>
    </row>
    <row r="143" spans="1:5" ht="12.75">
      <c r="A143" s="34" t="s">
        <v>49</v>
      </c>
      <c r="E143" s="35" t="s">
        <v>50</v>
      </c>
    </row>
    <row r="144" spans="1:5" ht="12.75">
      <c r="A144" s="36" t="s">
        <v>51</v>
      </c>
      <c r="E144" s="37" t="s">
        <v>523</v>
      </c>
    </row>
    <row r="145" spans="1:5" ht="63.75">
      <c r="A145" t="s">
        <v>53</v>
      </c>
      <c r="E145" s="35" t="s">
        <v>524</v>
      </c>
    </row>
    <row r="146" spans="1:16" ht="12.75">
      <c r="A146" s="25" t="s">
        <v>45</v>
      </c>
      <c s="29" t="s">
        <v>285</v>
      </c>
      <c s="29" t="s">
        <v>525</v>
      </c>
      <c s="25" t="s">
        <v>50</v>
      </c>
      <c s="30" t="s">
        <v>526</v>
      </c>
      <c s="31" t="s">
        <v>133</v>
      </c>
      <c s="32">
        <v>868.2</v>
      </c>
      <c s="33">
        <v>0</v>
      </c>
      <c s="33">
        <f>ROUND(ROUND(H146,2)*ROUND(G146,3),2)</f>
      </c>
      <c r="O146">
        <f>(I146*21)/100</f>
      </c>
      <c t="s">
        <v>23</v>
      </c>
    </row>
    <row r="147" spans="1:5" ht="12.75">
      <c r="A147" s="34" t="s">
        <v>49</v>
      </c>
      <c r="E147" s="35" t="s">
        <v>50</v>
      </c>
    </row>
    <row r="148" spans="1:5" ht="12.75">
      <c r="A148" s="36" t="s">
        <v>51</v>
      </c>
      <c r="E148" s="37" t="s">
        <v>523</v>
      </c>
    </row>
    <row r="149" spans="1:5" ht="76.5">
      <c r="A149" t="s">
        <v>53</v>
      </c>
      <c r="E149" s="35" t="s">
        <v>527</v>
      </c>
    </row>
    <row r="150" spans="1:16" ht="12.75">
      <c r="A150" s="25" t="s">
        <v>45</v>
      </c>
      <c s="29" t="s">
        <v>290</v>
      </c>
      <c s="29" t="s">
        <v>528</v>
      </c>
      <c s="25" t="s">
        <v>50</v>
      </c>
      <c s="30" t="s">
        <v>529</v>
      </c>
      <c s="31" t="s">
        <v>133</v>
      </c>
      <c s="32">
        <v>60</v>
      </c>
      <c s="33">
        <v>0</v>
      </c>
      <c s="33">
        <f>ROUND(ROUND(H150,2)*ROUND(G150,3),2)</f>
      </c>
      <c r="O150">
        <f>(I150*21)/100</f>
      </c>
      <c t="s">
        <v>23</v>
      </c>
    </row>
    <row r="151" spans="1:5" ht="12.75">
      <c r="A151" s="34" t="s">
        <v>49</v>
      </c>
      <c r="E151" s="35" t="s">
        <v>50</v>
      </c>
    </row>
    <row r="152" spans="1:5" ht="38.25">
      <c r="A152" s="36" t="s">
        <v>51</v>
      </c>
      <c r="E152" s="37" t="s">
        <v>530</v>
      </c>
    </row>
    <row r="153" spans="1:5" ht="63.75">
      <c r="A153" t="s">
        <v>53</v>
      </c>
      <c r="E153" s="35" t="s">
        <v>531</v>
      </c>
    </row>
    <row r="154" spans="1:18" ht="12.75" customHeight="1">
      <c r="A154" s="6" t="s">
        <v>43</v>
      </c>
      <c s="6"/>
      <c s="40" t="s">
        <v>23</v>
      </c>
      <c s="6"/>
      <c s="27" t="s">
        <v>228</v>
      </c>
      <c s="6"/>
      <c s="6"/>
      <c s="6"/>
      <c s="41">
        <f>0+Q154</f>
      </c>
      <c r="O154">
        <f>0+R154</f>
      </c>
      <c r="Q154">
        <f>0+I155+I159+I163+I167+I171+I175+I179+I183+I187+I191+I195+I199+I203+I207+I211+I215</f>
      </c>
      <c>
        <f>0+O155+O159+O163+O167+O171+O175+O179+O183+O187+O191+O195+O199+O203+O207+O211+O215</f>
      </c>
    </row>
    <row r="155" spans="1:16" ht="12.75">
      <c r="A155" s="25" t="s">
        <v>45</v>
      </c>
      <c s="29" t="s">
        <v>295</v>
      </c>
      <c s="29" t="s">
        <v>532</v>
      </c>
      <c s="25" t="s">
        <v>50</v>
      </c>
      <c s="30" t="s">
        <v>533</v>
      </c>
      <c s="31" t="s">
        <v>99</v>
      </c>
      <c s="32">
        <v>0.438</v>
      </c>
      <c s="33">
        <v>0</v>
      </c>
      <c s="33">
        <f>ROUND(ROUND(H155,2)*ROUND(G155,3),2)</f>
      </c>
      <c r="O155">
        <f>(I155*21)/100</f>
      </c>
      <c t="s">
        <v>23</v>
      </c>
    </row>
    <row r="156" spans="1:5" ht="12.75">
      <c r="A156" s="34" t="s">
        <v>49</v>
      </c>
      <c r="E156" s="35" t="s">
        <v>50</v>
      </c>
    </row>
    <row r="157" spans="1:5" ht="38.25">
      <c r="A157" s="36" t="s">
        <v>51</v>
      </c>
      <c r="E157" s="37" t="s">
        <v>534</v>
      </c>
    </row>
    <row r="158" spans="1:5" ht="76.5">
      <c r="A158" t="s">
        <v>53</v>
      </c>
      <c r="E158" s="35" t="s">
        <v>535</v>
      </c>
    </row>
    <row r="159" spans="1:16" ht="12.75">
      <c r="A159" s="25" t="s">
        <v>45</v>
      </c>
      <c s="29" t="s">
        <v>299</v>
      </c>
      <c s="29" t="s">
        <v>536</v>
      </c>
      <c s="25" t="s">
        <v>29</v>
      </c>
      <c s="30" t="s">
        <v>537</v>
      </c>
      <c s="31" t="s">
        <v>105</v>
      </c>
      <c s="32">
        <v>9.301</v>
      </c>
      <c s="33">
        <v>0</v>
      </c>
      <c s="33">
        <f>ROUND(ROUND(H159,2)*ROUND(G159,3),2)</f>
      </c>
      <c r="O159">
        <f>(I159*21)/100</f>
      </c>
      <c t="s">
        <v>23</v>
      </c>
    </row>
    <row r="160" spans="1:5" ht="12.75">
      <c r="A160" s="34" t="s">
        <v>49</v>
      </c>
      <c r="E160" s="35" t="s">
        <v>50</v>
      </c>
    </row>
    <row r="161" spans="1:5" ht="102">
      <c r="A161" s="36" t="s">
        <v>51</v>
      </c>
      <c r="E161" s="37" t="s">
        <v>538</v>
      </c>
    </row>
    <row r="162" spans="1:5" ht="114.75">
      <c r="A162" t="s">
        <v>53</v>
      </c>
      <c r="E162" s="35" t="s">
        <v>539</v>
      </c>
    </row>
    <row r="163" spans="1:16" ht="12.75">
      <c r="A163" s="25" t="s">
        <v>45</v>
      </c>
      <c s="29" t="s">
        <v>305</v>
      </c>
      <c s="29" t="s">
        <v>536</v>
      </c>
      <c s="25" t="s">
        <v>23</v>
      </c>
      <c s="30" t="s">
        <v>537</v>
      </c>
      <c s="31" t="s">
        <v>105</v>
      </c>
      <c s="32">
        <v>1.257</v>
      </c>
      <c s="33">
        <v>0</v>
      </c>
      <c s="33">
        <f>ROUND(ROUND(H163,2)*ROUND(G163,3),2)</f>
      </c>
      <c r="O163">
        <f>(I163*21)/100</f>
      </c>
      <c t="s">
        <v>23</v>
      </c>
    </row>
    <row r="164" spans="1:5" ht="12.75">
      <c r="A164" s="34" t="s">
        <v>49</v>
      </c>
      <c r="E164" s="35" t="s">
        <v>50</v>
      </c>
    </row>
    <row r="165" spans="1:5" ht="76.5">
      <c r="A165" s="36" t="s">
        <v>51</v>
      </c>
      <c r="E165" s="37" t="s">
        <v>540</v>
      </c>
    </row>
    <row r="166" spans="1:5" ht="114.75">
      <c r="A166" t="s">
        <v>53</v>
      </c>
      <c r="E166" s="35" t="s">
        <v>539</v>
      </c>
    </row>
    <row r="167" spans="1:16" ht="12.75">
      <c r="A167" s="25" t="s">
        <v>45</v>
      </c>
      <c s="29" t="s">
        <v>310</v>
      </c>
      <c s="29" t="s">
        <v>541</v>
      </c>
      <c s="25" t="s">
        <v>50</v>
      </c>
      <c s="30" t="s">
        <v>542</v>
      </c>
      <c s="31" t="s">
        <v>133</v>
      </c>
      <c s="32">
        <v>159.2</v>
      </c>
      <c s="33">
        <v>0</v>
      </c>
      <c s="33">
        <f>ROUND(ROUND(H167,2)*ROUND(G167,3),2)</f>
      </c>
      <c r="O167">
        <f>(I167*21)/100</f>
      </c>
      <c t="s">
        <v>23</v>
      </c>
    </row>
    <row r="168" spans="1:5" ht="12.75">
      <c r="A168" s="34" t="s">
        <v>49</v>
      </c>
      <c r="E168" s="35" t="s">
        <v>50</v>
      </c>
    </row>
    <row r="169" spans="1:5" ht="76.5">
      <c r="A169" s="36" t="s">
        <v>51</v>
      </c>
      <c r="E169" s="37" t="s">
        <v>543</v>
      </c>
    </row>
    <row r="170" spans="1:5" ht="76.5">
      <c r="A170" t="s">
        <v>53</v>
      </c>
      <c r="E170" s="35" t="s">
        <v>544</v>
      </c>
    </row>
    <row r="171" spans="1:16" ht="12.75">
      <c r="A171" s="25" t="s">
        <v>45</v>
      </c>
      <c s="29" t="s">
        <v>315</v>
      </c>
      <c s="29" t="s">
        <v>545</v>
      </c>
      <c s="25" t="s">
        <v>50</v>
      </c>
      <c s="30" t="s">
        <v>546</v>
      </c>
      <c s="31" t="s">
        <v>118</v>
      </c>
      <c s="32">
        <v>1034</v>
      </c>
      <c s="33">
        <v>0</v>
      </c>
      <c s="33">
        <f>ROUND(ROUND(H171,2)*ROUND(G171,3),2)</f>
      </c>
      <c r="O171">
        <f>(I171*21)/100</f>
      </c>
      <c t="s">
        <v>23</v>
      </c>
    </row>
    <row r="172" spans="1:5" ht="12.75">
      <c r="A172" s="34" t="s">
        <v>49</v>
      </c>
      <c r="E172" s="35" t="s">
        <v>50</v>
      </c>
    </row>
    <row r="173" spans="1:5" ht="89.25">
      <c r="A173" s="36" t="s">
        <v>51</v>
      </c>
      <c r="E173" s="37" t="s">
        <v>547</v>
      </c>
    </row>
    <row r="174" spans="1:5" ht="102">
      <c r="A174" t="s">
        <v>53</v>
      </c>
      <c r="E174" s="35" t="s">
        <v>548</v>
      </c>
    </row>
    <row r="175" spans="1:16" ht="12.75">
      <c r="A175" s="25" t="s">
        <v>45</v>
      </c>
      <c s="29" t="s">
        <v>320</v>
      </c>
      <c s="29" t="s">
        <v>549</v>
      </c>
      <c s="25" t="s">
        <v>50</v>
      </c>
      <c s="30" t="s">
        <v>550</v>
      </c>
      <c s="31" t="s">
        <v>99</v>
      </c>
      <c s="32">
        <v>19.2</v>
      </c>
      <c s="33">
        <v>0</v>
      </c>
      <c s="33">
        <f>ROUND(ROUND(H175,2)*ROUND(G175,3),2)</f>
      </c>
      <c r="O175">
        <f>(I175*21)/100</f>
      </c>
      <c t="s">
        <v>23</v>
      </c>
    </row>
    <row r="176" spans="1:5" ht="12.75">
      <c r="A176" s="34" t="s">
        <v>49</v>
      </c>
      <c r="E176" s="35" t="s">
        <v>50</v>
      </c>
    </row>
    <row r="177" spans="1:5" ht="102">
      <c r="A177" s="36" t="s">
        <v>51</v>
      </c>
      <c r="E177" s="37" t="s">
        <v>551</v>
      </c>
    </row>
    <row r="178" spans="1:5" ht="63.75">
      <c r="A178" t="s">
        <v>53</v>
      </c>
      <c r="E178" s="35" t="s">
        <v>552</v>
      </c>
    </row>
    <row r="179" spans="1:16" ht="25.5">
      <c r="A179" s="25" t="s">
        <v>45</v>
      </c>
      <c s="29" t="s">
        <v>325</v>
      </c>
      <c s="29" t="s">
        <v>553</v>
      </c>
      <c s="25" t="s">
        <v>29</v>
      </c>
      <c s="30" t="s">
        <v>554</v>
      </c>
      <c s="31" t="s">
        <v>118</v>
      </c>
      <c s="32">
        <v>987</v>
      </c>
      <c s="33">
        <v>0</v>
      </c>
      <c s="33">
        <f>ROUND(ROUND(H179,2)*ROUND(G179,3),2)</f>
      </c>
      <c r="O179">
        <f>(I179*21)/100</f>
      </c>
      <c t="s">
        <v>23</v>
      </c>
    </row>
    <row r="180" spans="1:5" ht="12.75">
      <c r="A180" s="34" t="s">
        <v>49</v>
      </c>
      <c r="E180" s="35" t="s">
        <v>50</v>
      </c>
    </row>
    <row r="181" spans="1:5" ht="76.5">
      <c r="A181" s="36" t="s">
        <v>51</v>
      </c>
      <c r="E181" s="37" t="s">
        <v>555</v>
      </c>
    </row>
    <row r="182" spans="1:5" ht="89.25">
      <c r="A182" t="s">
        <v>53</v>
      </c>
      <c r="E182" s="35" t="s">
        <v>556</v>
      </c>
    </row>
    <row r="183" spans="1:16" ht="25.5">
      <c r="A183" s="25" t="s">
        <v>45</v>
      </c>
      <c s="29" t="s">
        <v>330</v>
      </c>
      <c s="29" t="s">
        <v>553</v>
      </c>
      <c s="25" t="s">
        <v>23</v>
      </c>
      <c s="30" t="s">
        <v>554</v>
      </c>
      <c s="31" t="s">
        <v>118</v>
      </c>
      <c s="32">
        <v>99</v>
      </c>
      <c s="33">
        <v>0</v>
      </c>
      <c s="33">
        <f>ROUND(ROUND(H183,2)*ROUND(G183,3),2)</f>
      </c>
      <c r="O183">
        <f>(I183*21)/100</f>
      </c>
      <c t="s">
        <v>23</v>
      </c>
    </row>
    <row r="184" spans="1:5" ht="12.75">
      <c r="A184" s="34" t="s">
        <v>49</v>
      </c>
      <c r="E184" s="35" t="s">
        <v>50</v>
      </c>
    </row>
    <row r="185" spans="1:5" ht="51">
      <c r="A185" s="36" t="s">
        <v>51</v>
      </c>
      <c r="E185" s="37" t="s">
        <v>557</v>
      </c>
    </row>
    <row r="186" spans="1:5" ht="89.25">
      <c r="A186" t="s">
        <v>53</v>
      </c>
      <c r="E186" s="35" t="s">
        <v>556</v>
      </c>
    </row>
    <row r="187" spans="1:16" ht="25.5">
      <c r="A187" s="25" t="s">
        <v>45</v>
      </c>
      <c s="29" t="s">
        <v>335</v>
      </c>
      <c s="29" t="s">
        <v>558</v>
      </c>
      <c s="25" t="s">
        <v>50</v>
      </c>
      <c s="30" t="s">
        <v>559</v>
      </c>
      <c s="31" t="s">
        <v>118</v>
      </c>
      <c s="32">
        <v>276</v>
      </c>
      <c s="33">
        <v>0</v>
      </c>
      <c s="33">
        <f>ROUND(ROUND(H187,2)*ROUND(G187,3),2)</f>
      </c>
      <c r="O187">
        <f>(I187*21)/100</f>
      </c>
      <c t="s">
        <v>23</v>
      </c>
    </row>
    <row r="188" spans="1:5" ht="12.75">
      <c r="A188" s="34" t="s">
        <v>49</v>
      </c>
      <c r="E188" s="35" t="s">
        <v>50</v>
      </c>
    </row>
    <row r="189" spans="1:5" ht="89.25">
      <c r="A189" s="36" t="s">
        <v>51</v>
      </c>
      <c r="E189" s="37" t="s">
        <v>560</v>
      </c>
    </row>
    <row r="190" spans="1:5" ht="89.25">
      <c r="A190" t="s">
        <v>53</v>
      </c>
      <c r="E190" s="35" t="s">
        <v>556</v>
      </c>
    </row>
    <row r="191" spans="1:16" ht="12.75">
      <c r="A191" s="25" t="s">
        <v>45</v>
      </c>
      <c s="29" t="s">
        <v>339</v>
      </c>
      <c s="29" t="s">
        <v>235</v>
      </c>
      <c s="25" t="s">
        <v>50</v>
      </c>
      <c s="30" t="s">
        <v>236</v>
      </c>
      <c s="31" t="s">
        <v>99</v>
      </c>
      <c s="32">
        <v>97</v>
      </c>
      <c s="33">
        <v>0</v>
      </c>
      <c s="33">
        <f>ROUND(ROUND(H191,2)*ROUND(G191,3),2)</f>
      </c>
      <c r="O191">
        <f>(I191*21)/100</f>
      </c>
      <c t="s">
        <v>23</v>
      </c>
    </row>
    <row r="192" spans="1:5" ht="12.75">
      <c r="A192" s="34" t="s">
        <v>49</v>
      </c>
      <c r="E192" s="35" t="s">
        <v>50</v>
      </c>
    </row>
    <row r="193" spans="1:5" ht="76.5">
      <c r="A193" s="36" t="s">
        <v>51</v>
      </c>
      <c r="E193" s="37" t="s">
        <v>507</v>
      </c>
    </row>
    <row r="194" spans="1:5" ht="76.5">
      <c r="A194" t="s">
        <v>53</v>
      </c>
      <c r="E194" s="35" t="s">
        <v>238</v>
      </c>
    </row>
    <row r="195" spans="1:16" ht="12.75">
      <c r="A195" s="25" t="s">
        <v>45</v>
      </c>
      <c s="29" t="s">
        <v>345</v>
      </c>
      <c s="29" t="s">
        <v>561</v>
      </c>
      <c s="25" t="s">
        <v>50</v>
      </c>
      <c s="30" t="s">
        <v>562</v>
      </c>
      <c s="31" t="s">
        <v>99</v>
      </c>
      <c s="32">
        <v>71.366</v>
      </c>
      <c s="33">
        <v>0</v>
      </c>
      <c s="33">
        <f>ROUND(ROUND(H195,2)*ROUND(G195,3),2)</f>
      </c>
      <c r="O195">
        <f>(I195*21)/100</f>
      </c>
      <c t="s">
        <v>23</v>
      </c>
    </row>
    <row r="196" spans="1:5" ht="12.75">
      <c r="A196" s="34" t="s">
        <v>49</v>
      </c>
      <c r="E196" s="35" t="s">
        <v>50</v>
      </c>
    </row>
    <row r="197" spans="1:5" ht="102">
      <c r="A197" s="36" t="s">
        <v>51</v>
      </c>
      <c r="E197" s="37" t="s">
        <v>563</v>
      </c>
    </row>
    <row r="198" spans="1:5" ht="395.25">
      <c r="A198" t="s">
        <v>53</v>
      </c>
      <c r="E198" s="35" t="s">
        <v>564</v>
      </c>
    </row>
    <row r="199" spans="1:16" ht="12.75">
      <c r="A199" s="25" t="s">
        <v>45</v>
      </c>
      <c s="29" t="s">
        <v>349</v>
      </c>
      <c s="29" t="s">
        <v>565</v>
      </c>
      <c s="25" t="s">
        <v>50</v>
      </c>
      <c s="30" t="s">
        <v>566</v>
      </c>
      <c s="31" t="s">
        <v>105</v>
      </c>
      <c s="32">
        <v>9.635</v>
      </c>
      <c s="33">
        <v>0</v>
      </c>
      <c s="33">
        <f>ROUND(ROUND(H199,2)*ROUND(G199,3),2)</f>
      </c>
      <c r="O199">
        <f>(I199*21)/100</f>
      </c>
      <c t="s">
        <v>23</v>
      </c>
    </row>
    <row r="200" spans="1:5" ht="12.75">
      <c r="A200" s="34" t="s">
        <v>49</v>
      </c>
      <c r="E200" s="35" t="s">
        <v>50</v>
      </c>
    </row>
    <row r="201" spans="1:5" ht="12.75">
      <c r="A201" s="36" t="s">
        <v>51</v>
      </c>
      <c r="E201" s="37" t="s">
        <v>567</v>
      </c>
    </row>
    <row r="202" spans="1:5" ht="306">
      <c r="A202" t="s">
        <v>53</v>
      </c>
      <c r="E202" s="35" t="s">
        <v>568</v>
      </c>
    </row>
    <row r="203" spans="1:16" ht="12.75">
      <c r="A203" s="25" t="s">
        <v>45</v>
      </c>
      <c s="29" t="s">
        <v>353</v>
      </c>
      <c s="29" t="s">
        <v>569</v>
      </c>
      <c s="25" t="s">
        <v>50</v>
      </c>
      <c s="30" t="s">
        <v>570</v>
      </c>
      <c s="31" t="s">
        <v>167</v>
      </c>
      <c s="32">
        <v>9</v>
      </c>
      <c s="33">
        <v>0</v>
      </c>
      <c s="33">
        <f>ROUND(ROUND(H203,2)*ROUND(G203,3),2)</f>
      </c>
      <c r="O203">
        <f>(I203*21)/100</f>
      </c>
      <c t="s">
        <v>23</v>
      </c>
    </row>
    <row r="204" spans="1:5" ht="12.75">
      <c r="A204" s="34" t="s">
        <v>49</v>
      </c>
      <c r="E204" s="35" t="s">
        <v>50</v>
      </c>
    </row>
    <row r="205" spans="1:5" ht="38.25">
      <c r="A205" s="36" t="s">
        <v>51</v>
      </c>
      <c r="E205" s="37" t="s">
        <v>571</v>
      </c>
    </row>
    <row r="206" spans="1:5" ht="63.75">
      <c r="A206" t="s">
        <v>53</v>
      </c>
      <c r="E206" s="35" t="s">
        <v>572</v>
      </c>
    </row>
    <row r="207" spans="1:16" ht="12.75">
      <c r="A207" s="25" t="s">
        <v>45</v>
      </c>
      <c s="29" t="s">
        <v>357</v>
      </c>
      <c s="29" t="s">
        <v>573</v>
      </c>
      <c s="25" t="s">
        <v>50</v>
      </c>
      <c s="30" t="s">
        <v>574</v>
      </c>
      <c s="31" t="s">
        <v>118</v>
      </c>
      <c s="32">
        <v>9</v>
      </c>
      <c s="33">
        <v>0</v>
      </c>
      <c s="33">
        <f>ROUND(ROUND(H207,2)*ROUND(G207,3),2)</f>
      </c>
      <c r="O207">
        <f>(I207*21)/100</f>
      </c>
      <c t="s">
        <v>23</v>
      </c>
    </row>
    <row r="208" spans="1:5" ht="12.75">
      <c r="A208" s="34" t="s">
        <v>49</v>
      </c>
      <c r="E208" s="35" t="s">
        <v>50</v>
      </c>
    </row>
    <row r="209" spans="1:5" ht="38.25">
      <c r="A209" s="36" t="s">
        <v>51</v>
      </c>
      <c r="E209" s="37" t="s">
        <v>575</v>
      </c>
    </row>
    <row r="210" spans="1:5" ht="51">
      <c r="A210" t="s">
        <v>53</v>
      </c>
      <c r="E210" s="35" t="s">
        <v>576</v>
      </c>
    </row>
    <row r="211" spans="1:16" ht="12.75">
      <c r="A211" s="25" t="s">
        <v>45</v>
      </c>
      <c s="29" t="s">
        <v>362</v>
      </c>
      <c s="29" t="s">
        <v>577</v>
      </c>
      <c s="25" t="s">
        <v>50</v>
      </c>
      <c s="30" t="s">
        <v>578</v>
      </c>
      <c s="31" t="s">
        <v>133</v>
      </c>
      <c s="32">
        <v>299.5</v>
      </c>
      <c s="33">
        <v>0</v>
      </c>
      <c s="33">
        <f>ROUND(ROUND(H211,2)*ROUND(G211,3),2)</f>
      </c>
      <c r="O211">
        <f>(I211*21)/100</f>
      </c>
      <c t="s">
        <v>23</v>
      </c>
    </row>
    <row r="212" spans="1:5" ht="12.75">
      <c r="A212" s="34" t="s">
        <v>49</v>
      </c>
      <c r="E212" s="35" t="s">
        <v>50</v>
      </c>
    </row>
    <row r="213" spans="1:5" ht="114.75">
      <c r="A213" s="36" t="s">
        <v>51</v>
      </c>
      <c r="E213" s="37" t="s">
        <v>579</v>
      </c>
    </row>
    <row r="214" spans="1:5" ht="153">
      <c r="A214" t="s">
        <v>53</v>
      </c>
      <c r="E214" s="35" t="s">
        <v>243</v>
      </c>
    </row>
    <row r="215" spans="1:16" ht="12.75">
      <c r="A215" s="25" t="s">
        <v>45</v>
      </c>
      <c s="29" t="s">
        <v>366</v>
      </c>
      <c s="29" t="s">
        <v>580</v>
      </c>
      <c s="25" t="s">
        <v>50</v>
      </c>
      <c s="30" t="s">
        <v>581</v>
      </c>
      <c s="31" t="s">
        <v>133</v>
      </c>
      <c s="32">
        <v>149.75</v>
      </c>
      <c s="33">
        <v>0</v>
      </c>
      <c s="33">
        <f>ROUND(ROUND(H215,2)*ROUND(G215,3),2)</f>
      </c>
      <c r="O215">
        <f>(I215*21)/100</f>
      </c>
      <c t="s">
        <v>23</v>
      </c>
    </row>
    <row r="216" spans="1:5" ht="12.75">
      <c r="A216" s="34" t="s">
        <v>49</v>
      </c>
      <c r="E216" s="35" t="s">
        <v>50</v>
      </c>
    </row>
    <row r="217" spans="1:5" ht="89.25">
      <c r="A217" s="36" t="s">
        <v>51</v>
      </c>
      <c r="E217" s="37" t="s">
        <v>582</v>
      </c>
    </row>
    <row r="218" spans="1:5" ht="153">
      <c r="A218" t="s">
        <v>53</v>
      </c>
      <c r="E218" s="35" t="s">
        <v>583</v>
      </c>
    </row>
    <row r="219" spans="1:18" ht="12.75" customHeight="1">
      <c r="A219" s="6" t="s">
        <v>43</v>
      </c>
      <c s="6"/>
      <c s="40" t="s">
        <v>22</v>
      </c>
      <c s="6"/>
      <c s="27" t="s">
        <v>244</v>
      </c>
      <c s="6"/>
      <c s="6"/>
      <c s="6"/>
      <c s="41">
        <f>0+Q219</f>
      </c>
      <c r="O219">
        <f>0+R219</f>
      </c>
      <c r="Q219">
        <f>0+I220+I224+I228+I232+I236+I240+I244</f>
      </c>
      <c>
        <f>0+O220+O224+O228+O232+O236+O240+O244</f>
      </c>
    </row>
    <row r="220" spans="1:16" ht="12.75">
      <c r="A220" s="25" t="s">
        <v>45</v>
      </c>
      <c s="29" t="s">
        <v>371</v>
      </c>
      <c s="29" t="s">
        <v>584</v>
      </c>
      <c s="25" t="s">
        <v>50</v>
      </c>
      <c s="30" t="s">
        <v>585</v>
      </c>
      <c s="31" t="s">
        <v>586</v>
      </c>
      <c s="32">
        <v>684</v>
      </c>
      <c s="33">
        <v>0</v>
      </c>
      <c s="33">
        <f>ROUND(ROUND(H220,2)*ROUND(G220,3),2)</f>
      </c>
      <c r="O220">
        <f>(I220*21)/100</f>
      </c>
      <c t="s">
        <v>23</v>
      </c>
    </row>
    <row r="221" spans="1:5" ht="12.75">
      <c r="A221" s="34" t="s">
        <v>49</v>
      </c>
      <c r="E221" s="35" t="s">
        <v>50</v>
      </c>
    </row>
    <row r="222" spans="1:5" ht="51">
      <c r="A222" s="36" t="s">
        <v>51</v>
      </c>
      <c r="E222" s="37" t="s">
        <v>587</v>
      </c>
    </row>
    <row r="223" spans="1:5" ht="63.75">
      <c r="A223" t="s">
        <v>53</v>
      </c>
      <c r="E223" s="35" t="s">
        <v>588</v>
      </c>
    </row>
    <row r="224" spans="1:16" ht="12.75">
      <c r="A224" s="25" t="s">
        <v>45</v>
      </c>
      <c s="29" t="s">
        <v>376</v>
      </c>
      <c s="29" t="s">
        <v>589</v>
      </c>
      <c s="25" t="s">
        <v>50</v>
      </c>
      <c s="30" t="s">
        <v>590</v>
      </c>
      <c s="31" t="s">
        <v>99</v>
      </c>
      <c s="32">
        <v>24.476</v>
      </c>
      <c s="33">
        <v>0</v>
      </c>
      <c s="33">
        <f>ROUND(ROUND(H224,2)*ROUND(G224,3),2)</f>
      </c>
      <c r="O224">
        <f>(I224*21)/100</f>
      </c>
      <c t="s">
        <v>23</v>
      </c>
    </row>
    <row r="225" spans="1:5" ht="12.75">
      <c r="A225" s="34" t="s">
        <v>49</v>
      </c>
      <c r="E225" s="35" t="s">
        <v>50</v>
      </c>
    </row>
    <row r="226" spans="1:5" ht="51">
      <c r="A226" s="36" t="s">
        <v>51</v>
      </c>
      <c r="E226" s="37" t="s">
        <v>591</v>
      </c>
    </row>
    <row r="227" spans="1:5" ht="395.25">
      <c r="A227" t="s">
        <v>53</v>
      </c>
      <c r="E227" s="35" t="s">
        <v>564</v>
      </c>
    </row>
    <row r="228" spans="1:16" ht="12.75">
      <c r="A228" s="25" t="s">
        <v>45</v>
      </c>
      <c s="29" t="s">
        <v>379</v>
      </c>
      <c s="29" t="s">
        <v>592</v>
      </c>
      <c s="25" t="s">
        <v>50</v>
      </c>
      <c s="30" t="s">
        <v>593</v>
      </c>
      <c s="31" t="s">
        <v>105</v>
      </c>
      <c s="32">
        <v>4.039</v>
      </c>
      <c s="33">
        <v>0</v>
      </c>
      <c s="33">
        <f>ROUND(ROUND(H228,2)*ROUND(G228,3),2)</f>
      </c>
      <c r="O228">
        <f>(I228*21)/100</f>
      </c>
      <c t="s">
        <v>23</v>
      </c>
    </row>
    <row r="229" spans="1:5" ht="12.75">
      <c r="A229" s="34" t="s">
        <v>49</v>
      </c>
      <c r="E229" s="35" t="s">
        <v>50</v>
      </c>
    </row>
    <row r="230" spans="1:5" ht="12.75">
      <c r="A230" s="36" t="s">
        <v>51</v>
      </c>
      <c r="E230" s="37" t="s">
        <v>594</v>
      </c>
    </row>
    <row r="231" spans="1:5" ht="293.25">
      <c r="A231" t="s">
        <v>53</v>
      </c>
      <c r="E231" s="35" t="s">
        <v>595</v>
      </c>
    </row>
    <row r="232" spans="1:16" ht="25.5">
      <c r="A232" s="25" t="s">
        <v>45</v>
      </c>
      <c s="29" t="s">
        <v>383</v>
      </c>
      <c s="29" t="s">
        <v>596</v>
      </c>
      <c s="25" t="s">
        <v>50</v>
      </c>
      <c s="30" t="s">
        <v>597</v>
      </c>
      <c s="31" t="s">
        <v>99</v>
      </c>
      <c s="32">
        <v>9.75</v>
      </c>
      <c s="33">
        <v>0</v>
      </c>
      <c s="33">
        <f>ROUND(ROUND(H232,2)*ROUND(G232,3),2)</f>
      </c>
      <c r="O232">
        <f>(I232*21)/100</f>
      </c>
      <c t="s">
        <v>23</v>
      </c>
    </row>
    <row r="233" spans="1:5" ht="12.75">
      <c r="A233" s="34" t="s">
        <v>49</v>
      </c>
      <c r="E233" s="35" t="s">
        <v>50</v>
      </c>
    </row>
    <row r="234" spans="1:5" ht="25.5">
      <c r="A234" s="36" t="s">
        <v>51</v>
      </c>
      <c r="E234" s="37" t="s">
        <v>598</v>
      </c>
    </row>
    <row r="235" spans="1:5" ht="51">
      <c r="A235" t="s">
        <v>53</v>
      </c>
      <c r="E235" s="35" t="s">
        <v>599</v>
      </c>
    </row>
    <row r="236" spans="1:16" ht="25.5">
      <c r="A236" s="25" t="s">
        <v>45</v>
      </c>
      <c s="29" t="s">
        <v>387</v>
      </c>
      <c s="29" t="s">
        <v>600</v>
      </c>
      <c s="25" t="s">
        <v>50</v>
      </c>
      <c s="30" t="s">
        <v>601</v>
      </c>
      <c s="31" t="s">
        <v>133</v>
      </c>
      <c s="32">
        <v>27.5</v>
      </c>
      <c s="33">
        <v>0</v>
      </c>
      <c s="33">
        <f>ROUND(ROUND(H236,2)*ROUND(G236,3),2)</f>
      </c>
      <c r="O236">
        <f>(I236*21)/100</f>
      </c>
      <c t="s">
        <v>23</v>
      </c>
    </row>
    <row r="237" spans="1:5" ht="12.75">
      <c r="A237" s="34" t="s">
        <v>49</v>
      </c>
      <c r="E237" s="35" t="s">
        <v>50</v>
      </c>
    </row>
    <row r="238" spans="1:5" ht="25.5">
      <c r="A238" s="36" t="s">
        <v>51</v>
      </c>
      <c r="E238" s="37" t="s">
        <v>602</v>
      </c>
    </row>
    <row r="239" spans="1:5" ht="153">
      <c r="A239" t="s">
        <v>53</v>
      </c>
      <c r="E239" s="35" t="s">
        <v>603</v>
      </c>
    </row>
    <row r="240" spans="1:16" ht="12.75">
      <c r="A240" s="25" t="s">
        <v>45</v>
      </c>
      <c s="29" t="s">
        <v>390</v>
      </c>
      <c s="29" t="s">
        <v>604</v>
      </c>
      <c s="25" t="s">
        <v>50</v>
      </c>
      <c s="30" t="s">
        <v>605</v>
      </c>
      <c s="31" t="s">
        <v>99</v>
      </c>
      <c s="32">
        <v>115.45</v>
      </c>
      <c s="33">
        <v>0</v>
      </c>
      <c s="33">
        <f>ROUND(ROUND(H240,2)*ROUND(G240,3),2)</f>
      </c>
      <c r="O240">
        <f>(I240*21)/100</f>
      </c>
      <c t="s">
        <v>23</v>
      </c>
    </row>
    <row r="241" spans="1:5" ht="12.75">
      <c r="A241" s="34" t="s">
        <v>49</v>
      </c>
      <c r="E241" s="35" t="s">
        <v>50</v>
      </c>
    </row>
    <row r="242" spans="1:5" ht="25.5">
      <c r="A242" s="36" t="s">
        <v>51</v>
      </c>
      <c r="E242" s="37" t="s">
        <v>606</v>
      </c>
    </row>
    <row r="243" spans="1:5" ht="395.25">
      <c r="A243" t="s">
        <v>53</v>
      </c>
      <c r="E243" s="35" t="s">
        <v>564</v>
      </c>
    </row>
    <row r="244" spans="1:16" ht="12.75">
      <c r="A244" s="25" t="s">
        <v>45</v>
      </c>
      <c s="29" t="s">
        <v>394</v>
      </c>
      <c s="29" t="s">
        <v>607</v>
      </c>
      <c s="25" t="s">
        <v>50</v>
      </c>
      <c s="30" t="s">
        <v>608</v>
      </c>
      <c s="31" t="s">
        <v>105</v>
      </c>
      <c s="32">
        <v>20.204</v>
      </c>
      <c s="33">
        <v>0</v>
      </c>
      <c s="33">
        <f>ROUND(ROUND(H244,2)*ROUND(G244,3),2)</f>
      </c>
      <c r="O244">
        <f>(I244*21)/100</f>
      </c>
      <c t="s">
        <v>23</v>
      </c>
    </row>
    <row r="245" spans="1:5" ht="12.75">
      <c r="A245" s="34" t="s">
        <v>49</v>
      </c>
      <c r="E245" s="35" t="s">
        <v>50</v>
      </c>
    </row>
    <row r="246" spans="1:5" ht="12.75">
      <c r="A246" s="36" t="s">
        <v>51</v>
      </c>
      <c r="E246" s="37" t="s">
        <v>609</v>
      </c>
    </row>
    <row r="247" spans="1:5" ht="293.25">
      <c r="A247" t="s">
        <v>53</v>
      </c>
      <c r="E247" s="35" t="s">
        <v>595</v>
      </c>
    </row>
    <row r="248" spans="1:18" ht="12.75" customHeight="1">
      <c r="A248" s="6" t="s">
        <v>43</v>
      </c>
      <c s="6"/>
      <c s="40" t="s">
        <v>33</v>
      </c>
      <c s="6"/>
      <c s="27" t="s">
        <v>250</v>
      </c>
      <c s="6"/>
      <c s="6"/>
      <c s="6"/>
      <c s="41">
        <f>0+Q248</f>
      </c>
      <c r="O248">
        <f>0+R248</f>
      </c>
      <c r="Q248">
        <f>0+I249+I253+I257+I261+I265+I269+I273+I277+I281+I285+I289+I293+I297+I301+I305+I309+I313+I317+I321+I325</f>
      </c>
      <c>
        <f>0+O249+O253+O257+O261+O265+O269+O273+O277+O281+O285+O289+O293+O297+O301+O305+O309+O313+O317+O321+O325</f>
      </c>
    </row>
    <row r="249" spans="1:16" ht="12.75">
      <c r="A249" s="25" t="s">
        <v>45</v>
      </c>
      <c s="29" t="s">
        <v>398</v>
      </c>
      <c s="29" t="s">
        <v>610</v>
      </c>
      <c s="25" t="s">
        <v>50</v>
      </c>
      <c s="30" t="s">
        <v>611</v>
      </c>
      <c s="31" t="s">
        <v>99</v>
      </c>
      <c s="32">
        <v>8.85</v>
      </c>
      <c s="33">
        <v>0</v>
      </c>
      <c s="33">
        <f>ROUND(ROUND(H249,2)*ROUND(G249,3),2)</f>
      </c>
      <c r="O249">
        <f>(I249*21)/100</f>
      </c>
      <c t="s">
        <v>23</v>
      </c>
    </row>
    <row r="250" spans="1:5" ht="12.75">
      <c r="A250" s="34" t="s">
        <v>49</v>
      </c>
      <c r="E250" s="35" t="s">
        <v>50</v>
      </c>
    </row>
    <row r="251" spans="1:5" ht="51">
      <c r="A251" s="36" t="s">
        <v>51</v>
      </c>
      <c r="E251" s="37" t="s">
        <v>612</v>
      </c>
    </row>
    <row r="252" spans="1:5" ht="395.25">
      <c r="A252" t="s">
        <v>53</v>
      </c>
      <c r="E252" s="35" t="s">
        <v>564</v>
      </c>
    </row>
    <row r="253" spans="1:16" ht="12.75">
      <c r="A253" s="25" t="s">
        <v>45</v>
      </c>
      <c s="29" t="s">
        <v>402</v>
      </c>
      <c s="29" t="s">
        <v>613</v>
      </c>
      <c s="25" t="s">
        <v>50</v>
      </c>
      <c s="30" t="s">
        <v>614</v>
      </c>
      <c s="31" t="s">
        <v>105</v>
      </c>
      <c s="32">
        <v>1.283</v>
      </c>
      <c s="33">
        <v>0</v>
      </c>
      <c s="33">
        <f>ROUND(ROUND(H253,2)*ROUND(G253,3),2)</f>
      </c>
      <c r="O253">
        <f>(I253*21)/100</f>
      </c>
      <c t="s">
        <v>23</v>
      </c>
    </row>
    <row r="254" spans="1:5" ht="12.75">
      <c r="A254" s="34" t="s">
        <v>49</v>
      </c>
      <c r="E254" s="35" t="s">
        <v>50</v>
      </c>
    </row>
    <row r="255" spans="1:5" ht="12.75">
      <c r="A255" s="36" t="s">
        <v>51</v>
      </c>
      <c r="E255" s="37" t="s">
        <v>615</v>
      </c>
    </row>
    <row r="256" spans="1:5" ht="293.25">
      <c r="A256" t="s">
        <v>53</v>
      </c>
      <c r="E256" s="35" t="s">
        <v>595</v>
      </c>
    </row>
    <row r="257" spans="1:16" ht="12.75">
      <c r="A257" s="25" t="s">
        <v>45</v>
      </c>
      <c s="29" t="s">
        <v>407</v>
      </c>
      <c s="29" t="s">
        <v>616</v>
      </c>
      <c s="25" t="s">
        <v>50</v>
      </c>
      <c s="30" t="s">
        <v>617</v>
      </c>
      <c s="31" t="s">
        <v>99</v>
      </c>
      <c s="32">
        <v>35.12</v>
      </c>
      <c s="33">
        <v>0</v>
      </c>
      <c s="33">
        <f>ROUND(ROUND(H257,2)*ROUND(G257,3),2)</f>
      </c>
      <c r="O257">
        <f>(I257*21)/100</f>
      </c>
      <c t="s">
        <v>23</v>
      </c>
    </row>
    <row r="258" spans="1:5" ht="12.75">
      <c r="A258" s="34" t="s">
        <v>49</v>
      </c>
      <c r="E258" s="35" t="s">
        <v>50</v>
      </c>
    </row>
    <row r="259" spans="1:5" ht="25.5">
      <c r="A259" s="36" t="s">
        <v>51</v>
      </c>
      <c r="E259" s="37" t="s">
        <v>618</v>
      </c>
    </row>
    <row r="260" spans="1:5" ht="395.25">
      <c r="A260" t="s">
        <v>53</v>
      </c>
      <c r="E260" s="35" t="s">
        <v>564</v>
      </c>
    </row>
    <row r="261" spans="1:16" ht="12.75">
      <c r="A261" s="25" t="s">
        <v>45</v>
      </c>
      <c s="29" t="s">
        <v>411</v>
      </c>
      <c s="29" t="s">
        <v>619</v>
      </c>
      <c s="25" t="s">
        <v>620</v>
      </c>
      <c s="30" t="s">
        <v>621</v>
      </c>
      <c s="31" t="s">
        <v>48</v>
      </c>
      <c s="32">
        <v>1</v>
      </c>
      <c s="33">
        <v>0</v>
      </c>
      <c s="33">
        <f>ROUND(ROUND(H261,2)*ROUND(G261,3),2)</f>
      </c>
      <c r="O261">
        <f>(I261*21)/100</f>
      </c>
      <c t="s">
        <v>23</v>
      </c>
    </row>
    <row r="262" spans="1:5" ht="12.75">
      <c r="A262" s="34" t="s">
        <v>49</v>
      </c>
      <c r="E262" s="35" t="s">
        <v>50</v>
      </c>
    </row>
    <row r="263" spans="1:5" ht="114.75">
      <c r="A263" s="36" t="s">
        <v>51</v>
      </c>
      <c r="E263" s="37" t="s">
        <v>622</v>
      </c>
    </row>
    <row r="264" spans="1:5" ht="12.75">
      <c r="A264" t="s">
        <v>53</v>
      </c>
      <c r="E264" s="35" t="s">
        <v>50</v>
      </c>
    </row>
    <row r="265" spans="1:16" ht="12.75">
      <c r="A265" s="25" t="s">
        <v>45</v>
      </c>
      <c s="29" t="s">
        <v>414</v>
      </c>
      <c s="29" t="s">
        <v>623</v>
      </c>
      <c s="25" t="s">
        <v>50</v>
      </c>
      <c s="30" t="s">
        <v>624</v>
      </c>
      <c s="31" t="s">
        <v>105</v>
      </c>
      <c s="32">
        <v>6.497</v>
      </c>
      <c s="33">
        <v>0</v>
      </c>
      <c s="33">
        <f>ROUND(ROUND(H265,2)*ROUND(G265,3),2)</f>
      </c>
      <c r="O265">
        <f>(I265*21)/100</f>
      </c>
      <c t="s">
        <v>23</v>
      </c>
    </row>
    <row r="266" spans="1:5" ht="12.75">
      <c r="A266" s="34" t="s">
        <v>49</v>
      </c>
      <c r="E266" s="35" t="s">
        <v>50</v>
      </c>
    </row>
    <row r="267" spans="1:5" ht="12.75">
      <c r="A267" s="36" t="s">
        <v>51</v>
      </c>
      <c r="E267" s="37" t="s">
        <v>625</v>
      </c>
    </row>
    <row r="268" spans="1:5" ht="293.25">
      <c r="A268" t="s">
        <v>53</v>
      </c>
      <c r="E268" s="35" t="s">
        <v>595</v>
      </c>
    </row>
    <row r="269" spans="1:16" ht="12.75">
      <c r="A269" s="25" t="s">
        <v>45</v>
      </c>
      <c s="29" t="s">
        <v>418</v>
      </c>
      <c s="29" t="s">
        <v>626</v>
      </c>
      <c s="25" t="s">
        <v>620</v>
      </c>
      <c s="30" t="s">
        <v>627</v>
      </c>
      <c s="31" t="s">
        <v>48</v>
      </c>
      <c s="32">
        <v>1</v>
      </c>
      <c s="33">
        <v>0</v>
      </c>
      <c s="33">
        <f>ROUND(ROUND(H269,2)*ROUND(G269,3),2)</f>
      </c>
      <c r="O269">
        <f>(I269*21)/100</f>
      </c>
      <c t="s">
        <v>23</v>
      </c>
    </row>
    <row r="270" spans="1:5" ht="12.75">
      <c r="A270" s="34" t="s">
        <v>49</v>
      </c>
      <c r="E270" s="35" t="s">
        <v>50</v>
      </c>
    </row>
    <row r="271" spans="1:5" ht="51">
      <c r="A271" s="36" t="s">
        <v>51</v>
      </c>
      <c r="E271" s="37" t="s">
        <v>628</v>
      </c>
    </row>
    <row r="272" spans="1:5" ht="280.5">
      <c r="A272" t="s">
        <v>53</v>
      </c>
      <c r="E272" s="42" t="s">
        <v>629</v>
      </c>
    </row>
    <row r="273" spans="1:16" ht="25.5">
      <c r="A273" s="25" t="s">
        <v>45</v>
      </c>
      <c s="29" t="s">
        <v>422</v>
      </c>
      <c s="29" t="s">
        <v>630</v>
      </c>
      <c s="25" t="s">
        <v>620</v>
      </c>
      <c s="30" t="s">
        <v>631</v>
      </c>
      <c s="31" t="s">
        <v>48</v>
      </c>
      <c s="32">
        <v>1</v>
      </c>
      <c s="33">
        <v>0</v>
      </c>
      <c s="33">
        <f>ROUND(ROUND(H273,2)*ROUND(G273,3),2)</f>
      </c>
      <c r="O273">
        <f>(I273*21)/100</f>
      </c>
      <c t="s">
        <v>23</v>
      </c>
    </row>
    <row r="274" spans="1:5" ht="12.75">
      <c r="A274" s="34" t="s">
        <v>49</v>
      </c>
      <c r="E274" s="35" t="s">
        <v>50</v>
      </c>
    </row>
    <row r="275" spans="1:5" ht="76.5">
      <c r="A275" s="36" t="s">
        <v>51</v>
      </c>
      <c r="E275" s="37" t="s">
        <v>632</v>
      </c>
    </row>
    <row r="276" spans="1:5" ht="12.75">
      <c r="A276" t="s">
        <v>53</v>
      </c>
      <c r="E276" s="35" t="s">
        <v>50</v>
      </c>
    </row>
    <row r="277" spans="1:16" ht="12.75">
      <c r="A277" s="25" t="s">
        <v>45</v>
      </c>
      <c s="29" t="s">
        <v>425</v>
      </c>
      <c s="29" t="s">
        <v>633</v>
      </c>
      <c s="25" t="s">
        <v>620</v>
      </c>
      <c s="30" t="s">
        <v>634</v>
      </c>
      <c s="31" t="s">
        <v>167</v>
      </c>
      <c s="32">
        <v>1</v>
      </c>
      <c s="33">
        <v>0</v>
      </c>
      <c s="33">
        <f>ROUND(ROUND(H277,2)*ROUND(G277,3),2)</f>
      </c>
      <c r="O277">
        <f>(I277*21)/100</f>
      </c>
      <c t="s">
        <v>23</v>
      </c>
    </row>
    <row r="278" spans="1:5" ht="12.75">
      <c r="A278" s="34" t="s">
        <v>49</v>
      </c>
      <c r="E278" s="35" t="s">
        <v>50</v>
      </c>
    </row>
    <row r="279" spans="1:5" ht="38.25">
      <c r="A279" s="36" t="s">
        <v>51</v>
      </c>
      <c r="E279" s="37" t="s">
        <v>635</v>
      </c>
    </row>
    <row r="280" spans="1:5" ht="89.25">
      <c r="A280" t="s">
        <v>53</v>
      </c>
      <c r="E280" s="35" t="s">
        <v>636</v>
      </c>
    </row>
    <row r="281" spans="1:16" ht="12.75">
      <c r="A281" s="25" t="s">
        <v>45</v>
      </c>
      <c s="29" t="s">
        <v>429</v>
      </c>
      <c s="29" t="s">
        <v>637</v>
      </c>
      <c s="25" t="s">
        <v>50</v>
      </c>
      <c s="30" t="s">
        <v>638</v>
      </c>
      <c s="31" t="s">
        <v>118</v>
      </c>
      <c s="32">
        <v>11.8</v>
      </c>
      <c s="33">
        <v>0</v>
      </c>
      <c s="33">
        <f>ROUND(ROUND(H281,2)*ROUND(G281,3),2)</f>
      </c>
      <c r="O281">
        <f>(I281*21)/100</f>
      </c>
      <c t="s">
        <v>23</v>
      </c>
    </row>
    <row r="282" spans="1:5" ht="12.75">
      <c r="A282" s="34" t="s">
        <v>49</v>
      </c>
      <c r="E282" s="35" t="s">
        <v>50</v>
      </c>
    </row>
    <row r="283" spans="1:5" ht="25.5">
      <c r="A283" s="36" t="s">
        <v>51</v>
      </c>
      <c r="E283" s="37" t="s">
        <v>639</v>
      </c>
    </row>
    <row r="284" spans="1:5" ht="89.25">
      <c r="A284" t="s">
        <v>53</v>
      </c>
      <c r="E284" s="35" t="s">
        <v>640</v>
      </c>
    </row>
    <row r="285" spans="1:16" ht="12.75">
      <c r="A285" s="25" t="s">
        <v>45</v>
      </c>
      <c s="29" t="s">
        <v>433</v>
      </c>
      <c s="29" t="s">
        <v>641</v>
      </c>
      <c s="25" t="s">
        <v>29</v>
      </c>
      <c s="30" t="s">
        <v>642</v>
      </c>
      <c s="31" t="s">
        <v>586</v>
      </c>
      <c s="32">
        <v>1146.65</v>
      </c>
      <c s="33">
        <v>0</v>
      </c>
      <c s="33">
        <f>ROUND(ROUND(H285,2)*ROUND(G285,3),2)</f>
      </c>
      <c r="O285">
        <f>(I285*21)/100</f>
      </c>
      <c t="s">
        <v>23</v>
      </c>
    </row>
    <row r="286" spans="1:5" ht="12.75">
      <c r="A286" s="34" t="s">
        <v>49</v>
      </c>
      <c r="E286" s="35" t="s">
        <v>50</v>
      </c>
    </row>
    <row r="287" spans="1:5" ht="76.5">
      <c r="A287" s="36" t="s">
        <v>51</v>
      </c>
      <c r="E287" s="37" t="s">
        <v>643</v>
      </c>
    </row>
    <row r="288" spans="1:5" ht="267.75">
      <c r="A288" t="s">
        <v>53</v>
      </c>
      <c r="E288" s="35" t="s">
        <v>644</v>
      </c>
    </row>
    <row r="289" spans="1:16" ht="12.75">
      <c r="A289" s="25" t="s">
        <v>45</v>
      </c>
      <c s="29" t="s">
        <v>436</v>
      </c>
      <c s="29" t="s">
        <v>645</v>
      </c>
      <c s="25" t="s">
        <v>50</v>
      </c>
      <c s="30" t="s">
        <v>646</v>
      </c>
      <c s="31" t="s">
        <v>99</v>
      </c>
      <c s="32">
        <v>55.248</v>
      </c>
      <c s="33">
        <v>0</v>
      </c>
      <c s="33">
        <f>ROUND(ROUND(H289,2)*ROUND(G289,3),2)</f>
      </c>
      <c r="O289">
        <f>(I289*21)/100</f>
      </c>
      <c t="s">
        <v>23</v>
      </c>
    </row>
    <row r="290" spans="1:5" ht="12.75">
      <c r="A290" s="34" t="s">
        <v>49</v>
      </c>
      <c r="E290" s="35" t="s">
        <v>50</v>
      </c>
    </row>
    <row r="291" spans="1:5" ht="191.25">
      <c r="A291" s="36" t="s">
        <v>51</v>
      </c>
      <c r="E291" s="37" t="s">
        <v>647</v>
      </c>
    </row>
    <row r="292" spans="1:5" ht="395.25">
      <c r="A292" t="s">
        <v>53</v>
      </c>
      <c r="E292" s="35" t="s">
        <v>648</v>
      </c>
    </row>
    <row r="293" spans="1:16" ht="12.75">
      <c r="A293" s="25" t="s">
        <v>45</v>
      </c>
      <c s="29" t="s">
        <v>440</v>
      </c>
      <c s="29" t="s">
        <v>649</v>
      </c>
      <c s="25" t="s">
        <v>50</v>
      </c>
      <c s="30" t="s">
        <v>650</v>
      </c>
      <c s="31" t="s">
        <v>99</v>
      </c>
      <c s="32">
        <v>39.228</v>
      </c>
      <c s="33">
        <v>0</v>
      </c>
      <c s="33">
        <f>ROUND(ROUND(H293,2)*ROUND(G293,3),2)</f>
      </c>
      <c r="O293">
        <f>(I293*21)/100</f>
      </c>
      <c t="s">
        <v>23</v>
      </c>
    </row>
    <row r="294" spans="1:5" ht="12.75">
      <c r="A294" s="34" t="s">
        <v>49</v>
      </c>
      <c r="E294" s="35" t="s">
        <v>50</v>
      </c>
    </row>
    <row r="295" spans="1:5" ht="89.25">
      <c r="A295" s="36" t="s">
        <v>51</v>
      </c>
      <c r="E295" s="37" t="s">
        <v>651</v>
      </c>
    </row>
    <row r="296" spans="1:5" ht="395.25">
      <c r="A296" t="s">
        <v>53</v>
      </c>
      <c r="E296" s="35" t="s">
        <v>648</v>
      </c>
    </row>
    <row r="297" spans="1:16" ht="12.75">
      <c r="A297" s="25" t="s">
        <v>45</v>
      </c>
      <c s="29" t="s">
        <v>652</v>
      </c>
      <c s="29" t="s">
        <v>653</v>
      </c>
      <c s="25" t="s">
        <v>50</v>
      </c>
      <c s="30" t="s">
        <v>654</v>
      </c>
      <c s="31" t="s">
        <v>99</v>
      </c>
      <c s="32">
        <v>44.925</v>
      </c>
      <c s="33">
        <v>0</v>
      </c>
      <c s="33">
        <f>ROUND(ROUND(H297,2)*ROUND(G297,3),2)</f>
      </c>
      <c r="O297">
        <f>(I297*21)/100</f>
      </c>
      <c t="s">
        <v>23</v>
      </c>
    </row>
    <row r="298" spans="1:5" ht="12.75">
      <c r="A298" s="34" t="s">
        <v>49</v>
      </c>
      <c r="E298" s="35" t="s">
        <v>50</v>
      </c>
    </row>
    <row r="299" spans="1:5" ht="89.25">
      <c r="A299" s="36" t="s">
        <v>51</v>
      </c>
      <c r="E299" s="37" t="s">
        <v>655</v>
      </c>
    </row>
    <row r="300" spans="1:5" ht="76.5">
      <c r="A300" t="s">
        <v>53</v>
      </c>
      <c r="E300" s="35" t="s">
        <v>255</v>
      </c>
    </row>
    <row r="301" spans="1:16" ht="12.75">
      <c r="A301" s="25" t="s">
        <v>45</v>
      </c>
      <c s="29" t="s">
        <v>656</v>
      </c>
      <c s="29" t="s">
        <v>657</v>
      </c>
      <c s="25" t="s">
        <v>50</v>
      </c>
      <c s="30" t="s">
        <v>658</v>
      </c>
      <c s="31" t="s">
        <v>99</v>
      </c>
      <c s="32">
        <v>5.715</v>
      </c>
      <c s="33">
        <v>0</v>
      </c>
      <c s="33">
        <f>ROUND(ROUND(H301,2)*ROUND(G301,3),2)</f>
      </c>
      <c r="O301">
        <f>(I301*21)/100</f>
      </c>
      <c t="s">
        <v>23</v>
      </c>
    </row>
    <row r="302" spans="1:5" ht="12.75">
      <c r="A302" s="34" t="s">
        <v>49</v>
      </c>
      <c r="E302" s="35" t="s">
        <v>50</v>
      </c>
    </row>
    <row r="303" spans="1:5" ht="89.25">
      <c r="A303" s="36" t="s">
        <v>51</v>
      </c>
      <c r="E303" s="37" t="s">
        <v>659</v>
      </c>
    </row>
    <row r="304" spans="1:5" ht="63.75">
      <c r="A304" t="s">
        <v>53</v>
      </c>
      <c r="E304" s="35" t="s">
        <v>660</v>
      </c>
    </row>
    <row r="305" spans="1:16" ht="12.75">
      <c r="A305" s="25" t="s">
        <v>45</v>
      </c>
      <c s="29" t="s">
        <v>661</v>
      </c>
      <c s="29" t="s">
        <v>662</v>
      </c>
      <c s="25" t="s">
        <v>50</v>
      </c>
      <c s="30" t="s">
        <v>663</v>
      </c>
      <c s="31" t="s">
        <v>99</v>
      </c>
      <c s="32">
        <v>0.528</v>
      </c>
      <c s="33">
        <v>0</v>
      </c>
      <c s="33">
        <f>ROUND(ROUND(H305,2)*ROUND(G305,3),2)</f>
      </c>
      <c r="O305">
        <f>(I305*21)/100</f>
      </c>
      <c t="s">
        <v>23</v>
      </c>
    </row>
    <row r="306" spans="1:5" ht="12.75">
      <c r="A306" s="34" t="s">
        <v>49</v>
      </c>
      <c r="E306" s="35" t="s">
        <v>50</v>
      </c>
    </row>
    <row r="307" spans="1:5" ht="12.75">
      <c r="A307" s="36" t="s">
        <v>51</v>
      </c>
      <c r="E307" s="37" t="s">
        <v>664</v>
      </c>
    </row>
    <row r="308" spans="1:5" ht="63.75">
      <c r="A308" t="s">
        <v>53</v>
      </c>
      <c r="E308" s="35" t="s">
        <v>665</v>
      </c>
    </row>
    <row r="309" spans="1:16" ht="12.75">
      <c r="A309" s="25" t="s">
        <v>45</v>
      </c>
      <c s="29" t="s">
        <v>666</v>
      </c>
      <c s="29" t="s">
        <v>252</v>
      </c>
      <c s="25" t="s">
        <v>50</v>
      </c>
      <c s="30" t="s">
        <v>253</v>
      </c>
      <c s="31" t="s">
        <v>99</v>
      </c>
      <c s="32">
        <v>178.2</v>
      </c>
      <c s="33">
        <v>0</v>
      </c>
      <c s="33">
        <f>ROUND(ROUND(H309,2)*ROUND(G309,3),2)</f>
      </c>
      <c r="O309">
        <f>(I309*21)/100</f>
      </c>
      <c t="s">
        <v>23</v>
      </c>
    </row>
    <row r="310" spans="1:5" ht="12.75">
      <c r="A310" s="34" t="s">
        <v>49</v>
      </c>
      <c r="E310" s="35" t="s">
        <v>50</v>
      </c>
    </row>
    <row r="311" spans="1:5" ht="127.5">
      <c r="A311" s="36" t="s">
        <v>51</v>
      </c>
      <c r="E311" s="37" t="s">
        <v>667</v>
      </c>
    </row>
    <row r="312" spans="1:5" ht="76.5">
      <c r="A312" t="s">
        <v>53</v>
      </c>
      <c r="E312" s="35" t="s">
        <v>255</v>
      </c>
    </row>
    <row r="313" spans="1:16" ht="12.75">
      <c r="A313" s="25" t="s">
        <v>45</v>
      </c>
      <c s="29" t="s">
        <v>668</v>
      </c>
      <c s="29" t="s">
        <v>669</v>
      </c>
      <c s="25" t="s">
        <v>50</v>
      </c>
      <c s="30" t="s">
        <v>670</v>
      </c>
      <c s="31" t="s">
        <v>99</v>
      </c>
      <c s="32">
        <v>53.984</v>
      </c>
      <c s="33">
        <v>0</v>
      </c>
      <c s="33">
        <f>ROUND(ROUND(H313,2)*ROUND(G313,3),2)</f>
      </c>
      <c r="O313">
        <f>(I313*21)/100</f>
      </c>
      <c t="s">
        <v>23</v>
      </c>
    </row>
    <row r="314" spans="1:5" ht="12.75">
      <c r="A314" s="34" t="s">
        <v>49</v>
      </c>
      <c r="E314" s="35" t="s">
        <v>50</v>
      </c>
    </row>
    <row r="315" spans="1:5" ht="114.75">
      <c r="A315" s="36" t="s">
        <v>51</v>
      </c>
      <c r="E315" s="37" t="s">
        <v>671</v>
      </c>
    </row>
    <row r="316" spans="1:5" ht="76.5">
      <c r="A316" t="s">
        <v>53</v>
      </c>
      <c r="E316" s="35" t="s">
        <v>672</v>
      </c>
    </row>
    <row r="317" spans="1:16" ht="12.75">
      <c r="A317" s="25" t="s">
        <v>45</v>
      </c>
      <c s="29" t="s">
        <v>673</v>
      </c>
      <c s="29" t="s">
        <v>674</v>
      </c>
      <c s="25" t="s">
        <v>50</v>
      </c>
      <c s="30" t="s">
        <v>675</v>
      </c>
      <c s="31" t="s">
        <v>99</v>
      </c>
      <c s="32">
        <v>65.38</v>
      </c>
      <c s="33">
        <v>0</v>
      </c>
      <c s="33">
        <f>ROUND(ROUND(H317,2)*ROUND(G317,3),2)</f>
      </c>
      <c r="O317">
        <f>(I317*21)/100</f>
      </c>
      <c t="s">
        <v>23</v>
      </c>
    </row>
    <row r="318" spans="1:5" ht="12.75">
      <c r="A318" s="34" t="s">
        <v>49</v>
      </c>
      <c r="E318" s="35" t="s">
        <v>50</v>
      </c>
    </row>
    <row r="319" spans="1:5" ht="89.25">
      <c r="A319" s="36" t="s">
        <v>51</v>
      </c>
      <c r="E319" s="37" t="s">
        <v>676</v>
      </c>
    </row>
    <row r="320" spans="1:5" ht="114.75">
      <c r="A320" t="s">
        <v>53</v>
      </c>
      <c r="E320" s="35" t="s">
        <v>677</v>
      </c>
    </row>
    <row r="321" spans="1:16" ht="12.75">
      <c r="A321" s="25" t="s">
        <v>45</v>
      </c>
      <c s="29" t="s">
        <v>678</v>
      </c>
      <c s="29" t="s">
        <v>679</v>
      </c>
      <c s="25" t="s">
        <v>50</v>
      </c>
      <c s="30" t="s">
        <v>680</v>
      </c>
      <c s="31" t="s">
        <v>99</v>
      </c>
      <c s="32">
        <v>8.488</v>
      </c>
      <c s="33">
        <v>0</v>
      </c>
      <c s="33">
        <f>ROUND(ROUND(H321,2)*ROUND(G321,3),2)</f>
      </c>
      <c r="O321">
        <f>(I321*21)/100</f>
      </c>
      <c t="s">
        <v>23</v>
      </c>
    </row>
    <row r="322" spans="1:5" ht="12.75">
      <c r="A322" s="34" t="s">
        <v>49</v>
      </c>
      <c r="E322" s="35" t="s">
        <v>50</v>
      </c>
    </row>
    <row r="323" spans="1:5" ht="89.25">
      <c r="A323" s="36" t="s">
        <v>51</v>
      </c>
      <c r="E323" s="37" t="s">
        <v>681</v>
      </c>
    </row>
    <row r="324" spans="1:5" ht="89.25">
      <c r="A324" t="s">
        <v>53</v>
      </c>
      <c r="E324" s="35" t="s">
        <v>682</v>
      </c>
    </row>
    <row r="325" spans="1:16" ht="12.75">
      <c r="A325" s="25" t="s">
        <v>45</v>
      </c>
      <c s="29" t="s">
        <v>683</v>
      </c>
      <c s="29" t="s">
        <v>684</v>
      </c>
      <c s="25" t="s">
        <v>50</v>
      </c>
      <c s="30" t="s">
        <v>685</v>
      </c>
      <c s="31" t="s">
        <v>99</v>
      </c>
      <c s="32">
        <v>24.816</v>
      </c>
      <c s="33">
        <v>0</v>
      </c>
      <c s="33">
        <f>ROUND(ROUND(H325,2)*ROUND(G325,3),2)</f>
      </c>
      <c r="O325">
        <f>(I325*21)/100</f>
      </c>
      <c t="s">
        <v>23</v>
      </c>
    </row>
    <row r="326" spans="1:5" ht="12.75">
      <c r="A326" s="34" t="s">
        <v>49</v>
      </c>
      <c r="E326" s="35" t="s">
        <v>50</v>
      </c>
    </row>
    <row r="327" spans="1:5" ht="102">
      <c r="A327" s="36" t="s">
        <v>51</v>
      </c>
      <c r="E327" s="37" t="s">
        <v>686</v>
      </c>
    </row>
    <row r="328" spans="1:5" ht="382.5">
      <c r="A328" t="s">
        <v>53</v>
      </c>
      <c r="E328" s="35" t="s">
        <v>687</v>
      </c>
    </row>
    <row r="329" spans="1:18" ht="12.75" customHeight="1">
      <c r="A329" s="6" t="s">
        <v>43</v>
      </c>
      <c s="6"/>
      <c s="40" t="s">
        <v>35</v>
      </c>
      <c s="6"/>
      <c s="27" t="s">
        <v>256</v>
      </c>
      <c s="6"/>
      <c s="6"/>
      <c s="6"/>
      <c s="41">
        <f>0+Q329</f>
      </c>
      <c r="O329">
        <f>0+R329</f>
      </c>
      <c r="Q329">
        <f>0+I330+I334+I338+I342+I346+I350+I354+I358+I362+I366+I370+I374+I378</f>
      </c>
      <c>
        <f>0+O330+O334+O338+O342+O346+O350+O354+O358+O362+O366+O370+O374+O378</f>
      </c>
    </row>
    <row r="330" spans="1:16" ht="25.5">
      <c r="A330" s="25" t="s">
        <v>45</v>
      </c>
      <c s="29" t="s">
        <v>688</v>
      </c>
      <c s="29" t="s">
        <v>689</v>
      </c>
      <c s="25" t="s">
        <v>50</v>
      </c>
      <c s="30" t="s">
        <v>690</v>
      </c>
      <c s="31" t="s">
        <v>133</v>
      </c>
      <c s="32">
        <v>83.132</v>
      </c>
      <c s="33">
        <v>0</v>
      </c>
      <c s="33">
        <f>ROUND(ROUND(H330,2)*ROUND(G330,3),2)</f>
      </c>
      <c r="O330">
        <f>(I330*21)/100</f>
      </c>
      <c t="s">
        <v>23</v>
      </c>
    </row>
    <row r="331" spans="1:5" ht="12.75">
      <c r="A331" s="34" t="s">
        <v>49</v>
      </c>
      <c r="E331" s="35" t="s">
        <v>50</v>
      </c>
    </row>
    <row r="332" spans="1:5" ht="76.5">
      <c r="A332" s="36" t="s">
        <v>51</v>
      </c>
      <c r="E332" s="37" t="s">
        <v>691</v>
      </c>
    </row>
    <row r="333" spans="1:5" ht="76.5">
      <c r="A333" t="s">
        <v>53</v>
      </c>
      <c r="E333" s="35" t="s">
        <v>261</v>
      </c>
    </row>
    <row r="334" spans="1:16" ht="12.75">
      <c r="A334" s="25" t="s">
        <v>45</v>
      </c>
      <c s="29" t="s">
        <v>692</v>
      </c>
      <c s="29" t="s">
        <v>693</v>
      </c>
      <c s="25" t="s">
        <v>50</v>
      </c>
      <c s="30" t="s">
        <v>694</v>
      </c>
      <c s="31" t="s">
        <v>99</v>
      </c>
      <c s="32">
        <v>100.237</v>
      </c>
      <c s="33">
        <v>0</v>
      </c>
      <c s="33">
        <f>ROUND(ROUND(H334,2)*ROUND(G334,3),2)</f>
      </c>
      <c r="O334">
        <f>(I334*21)/100</f>
      </c>
      <c t="s">
        <v>23</v>
      </c>
    </row>
    <row r="335" spans="1:5" ht="12.75">
      <c r="A335" s="34" t="s">
        <v>49</v>
      </c>
      <c r="E335" s="35" t="s">
        <v>50</v>
      </c>
    </row>
    <row r="336" spans="1:5" ht="102">
      <c r="A336" s="36" t="s">
        <v>51</v>
      </c>
      <c r="E336" s="37" t="s">
        <v>695</v>
      </c>
    </row>
    <row r="337" spans="1:5" ht="76.5">
      <c r="A337" t="s">
        <v>53</v>
      </c>
      <c r="E337" s="35" t="s">
        <v>261</v>
      </c>
    </row>
    <row r="338" spans="1:16" ht="12.75">
      <c r="A338" s="25" t="s">
        <v>45</v>
      </c>
      <c s="29" t="s">
        <v>696</v>
      </c>
      <c s="29" t="s">
        <v>697</v>
      </c>
      <c s="25" t="s">
        <v>50</v>
      </c>
      <c s="30" t="s">
        <v>698</v>
      </c>
      <c s="31" t="s">
        <v>99</v>
      </c>
      <c s="32">
        <v>72.64</v>
      </c>
      <c s="33">
        <v>0</v>
      </c>
      <c s="33">
        <f>ROUND(ROUND(H338,2)*ROUND(G338,3),2)</f>
      </c>
      <c r="O338">
        <f>(I338*21)/100</f>
      </c>
      <c t="s">
        <v>23</v>
      </c>
    </row>
    <row r="339" spans="1:5" ht="12.75">
      <c r="A339" s="34" t="s">
        <v>49</v>
      </c>
      <c r="E339" s="35" t="s">
        <v>50</v>
      </c>
    </row>
    <row r="340" spans="1:5" ht="51">
      <c r="A340" s="36" t="s">
        <v>51</v>
      </c>
      <c r="E340" s="37" t="s">
        <v>699</v>
      </c>
    </row>
    <row r="341" spans="1:5" ht="102">
      <c r="A341" t="s">
        <v>53</v>
      </c>
      <c r="E341" s="35" t="s">
        <v>700</v>
      </c>
    </row>
    <row r="342" spans="1:16" ht="12.75">
      <c r="A342" s="25" t="s">
        <v>45</v>
      </c>
      <c s="29" t="s">
        <v>701</v>
      </c>
      <c s="29" t="s">
        <v>702</v>
      </c>
      <c s="25" t="s">
        <v>50</v>
      </c>
      <c s="30" t="s">
        <v>703</v>
      </c>
      <c s="31" t="s">
        <v>133</v>
      </c>
      <c s="32">
        <v>338.28</v>
      </c>
      <c s="33">
        <v>0</v>
      </c>
      <c s="33">
        <f>ROUND(ROUND(H342,2)*ROUND(G342,3),2)</f>
      </c>
      <c r="O342">
        <f>(I342*21)/100</f>
      </c>
      <c t="s">
        <v>23</v>
      </c>
    </row>
    <row r="343" spans="1:5" ht="12.75">
      <c r="A343" s="34" t="s">
        <v>49</v>
      </c>
      <c r="E343" s="35" t="s">
        <v>50</v>
      </c>
    </row>
    <row r="344" spans="1:5" ht="51">
      <c r="A344" s="36" t="s">
        <v>51</v>
      </c>
      <c r="E344" s="37" t="s">
        <v>704</v>
      </c>
    </row>
    <row r="345" spans="1:5" ht="89.25">
      <c r="A345" t="s">
        <v>53</v>
      </c>
      <c r="E345" s="35" t="s">
        <v>705</v>
      </c>
    </row>
    <row r="346" spans="1:16" ht="12.75">
      <c r="A346" s="25" t="s">
        <v>45</v>
      </c>
      <c s="29" t="s">
        <v>706</v>
      </c>
      <c s="29" t="s">
        <v>707</v>
      </c>
      <c s="25" t="s">
        <v>50</v>
      </c>
      <c s="30" t="s">
        <v>708</v>
      </c>
      <c s="31" t="s">
        <v>133</v>
      </c>
      <c s="32">
        <v>1290.09</v>
      </c>
      <c s="33">
        <v>0</v>
      </c>
      <c s="33">
        <f>ROUND(ROUND(H346,2)*ROUND(G346,3),2)</f>
      </c>
      <c r="O346">
        <f>(I346*21)/100</f>
      </c>
      <c t="s">
        <v>23</v>
      </c>
    </row>
    <row r="347" spans="1:5" ht="12.75">
      <c r="A347" s="34" t="s">
        <v>49</v>
      </c>
      <c r="E347" s="35" t="s">
        <v>50</v>
      </c>
    </row>
    <row r="348" spans="1:5" ht="89.25">
      <c r="A348" s="36" t="s">
        <v>51</v>
      </c>
      <c r="E348" s="37" t="s">
        <v>709</v>
      </c>
    </row>
    <row r="349" spans="1:5" ht="89.25">
      <c r="A349" t="s">
        <v>53</v>
      </c>
      <c r="E349" s="35" t="s">
        <v>705</v>
      </c>
    </row>
    <row r="350" spans="1:16" ht="12.75">
      <c r="A350" s="25" t="s">
        <v>45</v>
      </c>
      <c s="29" t="s">
        <v>710</v>
      </c>
      <c s="29" t="s">
        <v>711</v>
      </c>
      <c s="25" t="s">
        <v>50</v>
      </c>
      <c s="30" t="s">
        <v>712</v>
      </c>
      <c s="31" t="s">
        <v>133</v>
      </c>
      <c s="32">
        <v>490</v>
      </c>
      <c s="33">
        <v>0</v>
      </c>
      <c s="33">
        <f>ROUND(ROUND(H350,2)*ROUND(G350,3),2)</f>
      </c>
      <c r="O350">
        <f>(I350*21)/100</f>
      </c>
      <c t="s">
        <v>23</v>
      </c>
    </row>
    <row r="351" spans="1:5" ht="12.75">
      <c r="A351" s="34" t="s">
        <v>49</v>
      </c>
      <c r="E351" s="35" t="s">
        <v>50</v>
      </c>
    </row>
    <row r="352" spans="1:5" ht="38.25">
      <c r="A352" s="36" t="s">
        <v>51</v>
      </c>
      <c r="E352" s="37" t="s">
        <v>713</v>
      </c>
    </row>
    <row r="353" spans="1:5" ht="165.75">
      <c r="A353" t="s">
        <v>53</v>
      </c>
      <c r="E353" s="35" t="s">
        <v>714</v>
      </c>
    </row>
    <row r="354" spans="1:16" ht="12.75">
      <c r="A354" s="25" t="s">
        <v>45</v>
      </c>
      <c s="29" t="s">
        <v>715</v>
      </c>
      <c s="29" t="s">
        <v>716</v>
      </c>
      <c s="25" t="s">
        <v>50</v>
      </c>
      <c s="30" t="s">
        <v>717</v>
      </c>
      <c s="31" t="s">
        <v>133</v>
      </c>
      <c s="32">
        <v>29</v>
      </c>
      <c s="33">
        <v>0</v>
      </c>
      <c s="33">
        <f>ROUND(ROUND(H354,2)*ROUND(G354,3),2)</f>
      </c>
      <c r="O354">
        <f>(I354*21)/100</f>
      </c>
      <c t="s">
        <v>23</v>
      </c>
    </row>
    <row r="355" spans="1:5" ht="12.75">
      <c r="A355" s="34" t="s">
        <v>49</v>
      </c>
      <c r="E355" s="35" t="s">
        <v>50</v>
      </c>
    </row>
    <row r="356" spans="1:5" ht="25.5">
      <c r="A356" s="36" t="s">
        <v>51</v>
      </c>
      <c r="E356" s="37" t="s">
        <v>718</v>
      </c>
    </row>
    <row r="357" spans="1:5" ht="165.75">
      <c r="A357" t="s">
        <v>53</v>
      </c>
      <c r="E357" s="35" t="s">
        <v>714</v>
      </c>
    </row>
    <row r="358" spans="1:16" ht="12.75">
      <c r="A358" s="25" t="s">
        <v>45</v>
      </c>
      <c s="29" t="s">
        <v>719</v>
      </c>
      <c s="29" t="s">
        <v>720</v>
      </c>
      <c s="25" t="s">
        <v>50</v>
      </c>
      <c s="30" t="s">
        <v>721</v>
      </c>
      <c s="31" t="s">
        <v>133</v>
      </c>
      <c s="32">
        <v>371.7</v>
      </c>
      <c s="33">
        <v>0</v>
      </c>
      <c s="33">
        <f>ROUND(ROUND(H358,2)*ROUND(G358,3),2)</f>
      </c>
      <c r="O358">
        <f>(I358*21)/100</f>
      </c>
      <c t="s">
        <v>23</v>
      </c>
    </row>
    <row r="359" spans="1:5" ht="12.75">
      <c r="A359" s="34" t="s">
        <v>49</v>
      </c>
      <c r="E359" s="35" t="s">
        <v>50</v>
      </c>
    </row>
    <row r="360" spans="1:5" ht="38.25">
      <c r="A360" s="36" t="s">
        <v>51</v>
      </c>
      <c r="E360" s="37" t="s">
        <v>722</v>
      </c>
    </row>
    <row r="361" spans="1:5" ht="165.75">
      <c r="A361" t="s">
        <v>53</v>
      </c>
      <c r="E361" s="35" t="s">
        <v>714</v>
      </c>
    </row>
    <row r="362" spans="1:16" ht="12.75">
      <c r="A362" s="25" t="s">
        <v>45</v>
      </c>
      <c s="29" t="s">
        <v>723</v>
      </c>
      <c s="29" t="s">
        <v>724</v>
      </c>
      <c s="25" t="s">
        <v>50</v>
      </c>
      <c s="30" t="s">
        <v>725</v>
      </c>
      <c s="31" t="s">
        <v>99</v>
      </c>
      <c s="32">
        <v>34.11</v>
      </c>
      <c s="33">
        <v>0</v>
      </c>
      <c s="33">
        <f>ROUND(ROUND(H362,2)*ROUND(G362,3),2)</f>
      </c>
      <c r="O362">
        <f>(I362*21)/100</f>
      </c>
      <c t="s">
        <v>23</v>
      </c>
    </row>
    <row r="363" spans="1:5" ht="12.75">
      <c r="A363" s="34" t="s">
        <v>49</v>
      </c>
      <c r="E363" s="35" t="s">
        <v>50</v>
      </c>
    </row>
    <row r="364" spans="1:5" ht="76.5">
      <c r="A364" s="36" t="s">
        <v>51</v>
      </c>
      <c r="E364" s="37" t="s">
        <v>726</v>
      </c>
    </row>
    <row r="365" spans="1:5" ht="165.75">
      <c r="A365" t="s">
        <v>53</v>
      </c>
      <c r="E365" s="35" t="s">
        <v>714</v>
      </c>
    </row>
    <row r="366" spans="1:16" ht="12.75">
      <c r="A366" s="25" t="s">
        <v>45</v>
      </c>
      <c s="29" t="s">
        <v>727</v>
      </c>
      <c s="29" t="s">
        <v>728</v>
      </c>
      <c s="25" t="s">
        <v>50</v>
      </c>
      <c s="30" t="s">
        <v>729</v>
      </c>
      <c s="31" t="s">
        <v>133</v>
      </c>
      <c s="32">
        <v>96.252</v>
      </c>
      <c s="33">
        <v>0</v>
      </c>
      <c s="33">
        <f>ROUND(ROUND(H366,2)*ROUND(G366,3),2)</f>
      </c>
      <c r="O366">
        <f>(I366*21)/100</f>
      </c>
      <c t="s">
        <v>23</v>
      </c>
    </row>
    <row r="367" spans="1:5" ht="12.75">
      <c r="A367" s="34" t="s">
        <v>49</v>
      </c>
      <c r="E367" s="35" t="s">
        <v>50</v>
      </c>
    </row>
    <row r="368" spans="1:5" ht="63.75">
      <c r="A368" s="36" t="s">
        <v>51</v>
      </c>
      <c r="E368" s="37" t="s">
        <v>730</v>
      </c>
    </row>
    <row r="369" spans="1:5" ht="165.75">
      <c r="A369" t="s">
        <v>53</v>
      </c>
      <c r="E369" s="35" t="s">
        <v>714</v>
      </c>
    </row>
    <row r="370" spans="1:16" ht="12.75">
      <c r="A370" s="25" t="s">
        <v>45</v>
      </c>
      <c s="29" t="s">
        <v>731</v>
      </c>
      <c s="29" t="s">
        <v>732</v>
      </c>
      <c s="25" t="s">
        <v>620</v>
      </c>
      <c s="30" t="s">
        <v>733</v>
      </c>
      <c s="31" t="s">
        <v>133</v>
      </c>
      <c s="32">
        <v>20.5</v>
      </c>
      <c s="33">
        <v>0</v>
      </c>
      <c s="33">
        <f>ROUND(ROUND(H370,2)*ROUND(G370,3),2)</f>
      </c>
      <c r="O370">
        <f>(I370*21)/100</f>
      </c>
      <c t="s">
        <v>23</v>
      </c>
    </row>
    <row r="371" spans="1:5" ht="12.75">
      <c r="A371" s="34" t="s">
        <v>49</v>
      </c>
      <c r="E371" s="35" t="s">
        <v>50</v>
      </c>
    </row>
    <row r="372" spans="1:5" ht="51">
      <c r="A372" s="36" t="s">
        <v>51</v>
      </c>
      <c r="E372" s="37" t="s">
        <v>734</v>
      </c>
    </row>
    <row r="373" spans="1:5" ht="12.75">
      <c r="A373" t="s">
        <v>53</v>
      </c>
      <c r="E373" s="35" t="s">
        <v>50</v>
      </c>
    </row>
    <row r="374" spans="1:16" ht="12.75">
      <c r="A374" s="25" t="s">
        <v>45</v>
      </c>
      <c s="29" t="s">
        <v>735</v>
      </c>
      <c s="29" t="s">
        <v>736</v>
      </c>
      <c s="25" t="s">
        <v>50</v>
      </c>
      <c s="30" t="s">
        <v>737</v>
      </c>
      <c s="31" t="s">
        <v>133</v>
      </c>
      <c s="32">
        <v>8.55</v>
      </c>
      <c s="33">
        <v>0</v>
      </c>
      <c s="33">
        <f>ROUND(ROUND(H374,2)*ROUND(G374,3),2)</f>
      </c>
      <c r="O374">
        <f>(I374*21)/100</f>
      </c>
      <c t="s">
        <v>23</v>
      </c>
    </row>
    <row r="375" spans="1:5" ht="12.75">
      <c r="A375" s="34" t="s">
        <v>49</v>
      </c>
      <c r="E375" s="35" t="s">
        <v>50</v>
      </c>
    </row>
    <row r="376" spans="1:5" ht="38.25">
      <c r="A376" s="36" t="s">
        <v>51</v>
      </c>
      <c r="E376" s="37" t="s">
        <v>738</v>
      </c>
    </row>
    <row r="377" spans="1:5" ht="178.5">
      <c r="A377" t="s">
        <v>53</v>
      </c>
      <c r="E377" s="35" t="s">
        <v>739</v>
      </c>
    </row>
    <row r="378" spans="1:16" ht="12.75">
      <c r="A378" s="25" t="s">
        <v>45</v>
      </c>
      <c s="29" t="s">
        <v>740</v>
      </c>
      <c s="29" t="s">
        <v>286</v>
      </c>
      <c s="25" t="s">
        <v>29</v>
      </c>
      <c s="30" t="s">
        <v>287</v>
      </c>
      <c s="31" t="s">
        <v>133</v>
      </c>
      <c s="32">
        <v>70</v>
      </c>
      <c s="33">
        <v>0</v>
      </c>
      <c s="33">
        <f>ROUND(ROUND(H378,2)*ROUND(G378,3),2)</f>
      </c>
      <c r="O378">
        <f>(I378*21)/100</f>
      </c>
      <c t="s">
        <v>23</v>
      </c>
    </row>
    <row r="379" spans="1:5" ht="12.75">
      <c r="A379" s="34" t="s">
        <v>49</v>
      </c>
      <c r="E379" s="35" t="s">
        <v>50</v>
      </c>
    </row>
    <row r="380" spans="1:5" ht="51">
      <c r="A380" s="36" t="s">
        <v>51</v>
      </c>
      <c r="E380" s="37" t="s">
        <v>741</v>
      </c>
    </row>
    <row r="381" spans="1:5" ht="178.5">
      <c r="A381" t="s">
        <v>53</v>
      </c>
      <c r="E381" s="35" t="s">
        <v>289</v>
      </c>
    </row>
    <row r="382" spans="1:18" ht="12.75" customHeight="1">
      <c r="A382" s="6" t="s">
        <v>43</v>
      </c>
      <c s="6"/>
      <c s="40" t="s">
        <v>71</v>
      </c>
      <c s="6"/>
      <c s="27" t="s">
        <v>742</v>
      </c>
      <c s="6"/>
      <c s="6"/>
      <c s="6"/>
      <c s="41">
        <f>0+Q382</f>
      </c>
      <c r="O382">
        <f>0+R382</f>
      </c>
      <c r="Q382">
        <f>0+I383+I387+I391+I395+I399+I403+I407+I411</f>
      </c>
      <c>
        <f>0+O383+O387+O391+O395+O399+O403+O407+O411</f>
      </c>
    </row>
    <row r="383" spans="1:16" ht="25.5">
      <c r="A383" s="25" t="s">
        <v>45</v>
      </c>
      <c s="29" t="s">
        <v>743</v>
      </c>
      <c s="29" t="s">
        <v>744</v>
      </c>
      <c s="25" t="s">
        <v>50</v>
      </c>
      <c s="30" t="s">
        <v>745</v>
      </c>
      <c s="31" t="s">
        <v>133</v>
      </c>
      <c s="32">
        <v>158.5</v>
      </c>
      <c s="33">
        <v>0</v>
      </c>
      <c s="33">
        <f>ROUND(ROUND(H383,2)*ROUND(G383,3),2)</f>
      </c>
      <c r="O383">
        <f>(I383*21)/100</f>
      </c>
      <c t="s">
        <v>23</v>
      </c>
    </row>
    <row r="384" spans="1:5" ht="12.75">
      <c r="A384" s="34" t="s">
        <v>49</v>
      </c>
      <c r="E384" s="35" t="s">
        <v>50</v>
      </c>
    </row>
    <row r="385" spans="1:5" ht="63.75">
      <c r="A385" s="36" t="s">
        <v>51</v>
      </c>
      <c r="E385" s="37" t="s">
        <v>746</v>
      </c>
    </row>
    <row r="386" spans="1:5" ht="204">
      <c r="A386" t="s">
        <v>53</v>
      </c>
      <c r="E386" s="35" t="s">
        <v>747</v>
      </c>
    </row>
    <row r="387" spans="1:16" ht="25.5">
      <c r="A387" s="25" t="s">
        <v>45</v>
      </c>
      <c s="29" t="s">
        <v>748</v>
      </c>
      <c s="29" t="s">
        <v>749</v>
      </c>
      <c s="25" t="s">
        <v>50</v>
      </c>
      <c s="30" t="s">
        <v>750</v>
      </c>
      <c s="31" t="s">
        <v>133</v>
      </c>
      <c s="32">
        <v>153.238</v>
      </c>
      <c s="33">
        <v>0</v>
      </c>
      <c s="33">
        <f>ROUND(ROUND(H387,2)*ROUND(G387,3),2)</f>
      </c>
      <c r="O387">
        <f>(I387*21)/100</f>
      </c>
      <c t="s">
        <v>23</v>
      </c>
    </row>
    <row r="388" spans="1:5" ht="12.75">
      <c r="A388" s="34" t="s">
        <v>49</v>
      </c>
      <c r="E388" s="35" t="s">
        <v>50</v>
      </c>
    </row>
    <row r="389" spans="1:5" ht="63.75">
      <c r="A389" s="36" t="s">
        <v>51</v>
      </c>
      <c r="E389" s="37" t="s">
        <v>751</v>
      </c>
    </row>
    <row r="390" spans="1:5" ht="216.75">
      <c r="A390" t="s">
        <v>53</v>
      </c>
      <c r="E390" s="35" t="s">
        <v>752</v>
      </c>
    </row>
    <row r="391" spans="1:16" ht="12.75">
      <c r="A391" s="25" t="s">
        <v>45</v>
      </c>
      <c s="29" t="s">
        <v>753</v>
      </c>
      <c s="29" t="s">
        <v>754</v>
      </c>
      <c s="25" t="s">
        <v>50</v>
      </c>
      <c s="30" t="s">
        <v>755</v>
      </c>
      <c s="31" t="s">
        <v>133</v>
      </c>
      <c s="32">
        <v>64.522</v>
      </c>
      <c s="33">
        <v>0</v>
      </c>
      <c s="33">
        <f>ROUND(ROUND(H391,2)*ROUND(G391,3),2)</f>
      </c>
      <c r="O391">
        <f>(I391*21)/100</f>
      </c>
      <c t="s">
        <v>23</v>
      </c>
    </row>
    <row r="392" spans="1:5" ht="12.75">
      <c r="A392" s="34" t="s">
        <v>49</v>
      </c>
      <c r="E392" s="35" t="s">
        <v>50</v>
      </c>
    </row>
    <row r="393" spans="1:5" ht="25.5">
      <c r="A393" s="36" t="s">
        <v>51</v>
      </c>
      <c r="E393" s="37" t="s">
        <v>756</v>
      </c>
    </row>
    <row r="394" spans="1:5" ht="63.75">
      <c r="A394" t="s">
        <v>53</v>
      </c>
      <c r="E394" s="35" t="s">
        <v>757</v>
      </c>
    </row>
    <row r="395" spans="1:16" ht="12.75">
      <c r="A395" s="25" t="s">
        <v>45</v>
      </c>
      <c s="29" t="s">
        <v>758</v>
      </c>
      <c s="29" t="s">
        <v>759</v>
      </c>
      <c s="25" t="s">
        <v>50</v>
      </c>
      <c s="30" t="s">
        <v>760</v>
      </c>
      <c s="31" t="s">
        <v>133</v>
      </c>
      <c s="32">
        <v>341.773</v>
      </c>
      <c s="33">
        <v>0</v>
      </c>
      <c s="33">
        <f>ROUND(ROUND(H395,2)*ROUND(G395,3),2)</f>
      </c>
      <c r="O395">
        <f>(I395*21)/100</f>
      </c>
      <c t="s">
        <v>23</v>
      </c>
    </row>
    <row r="396" spans="1:5" ht="12.75">
      <c r="A396" s="34" t="s">
        <v>49</v>
      </c>
      <c r="E396" s="35" t="s">
        <v>50</v>
      </c>
    </row>
    <row r="397" spans="1:5" ht="102">
      <c r="A397" s="36" t="s">
        <v>51</v>
      </c>
      <c r="E397" s="37" t="s">
        <v>761</v>
      </c>
    </row>
    <row r="398" spans="1:5" ht="63.75">
      <c r="A398" t="s">
        <v>53</v>
      </c>
      <c r="E398" s="35" t="s">
        <v>757</v>
      </c>
    </row>
    <row r="399" spans="1:16" ht="12.75">
      <c r="A399" s="25" t="s">
        <v>45</v>
      </c>
      <c s="29" t="s">
        <v>762</v>
      </c>
      <c s="29" t="s">
        <v>763</v>
      </c>
      <c s="25" t="s">
        <v>29</v>
      </c>
      <c s="30" t="s">
        <v>764</v>
      </c>
      <c s="31" t="s">
        <v>118</v>
      </c>
      <c s="32">
        <v>13.2</v>
      </c>
      <c s="33">
        <v>0</v>
      </c>
      <c s="33">
        <f>ROUND(ROUND(H399,2)*ROUND(G399,3),2)</f>
      </c>
      <c r="O399">
        <f>(I399*21)/100</f>
      </c>
      <c t="s">
        <v>23</v>
      </c>
    </row>
    <row r="400" spans="1:5" ht="12.75">
      <c r="A400" s="34" t="s">
        <v>49</v>
      </c>
      <c r="E400" s="35" t="s">
        <v>50</v>
      </c>
    </row>
    <row r="401" spans="1:5" ht="76.5">
      <c r="A401" s="36" t="s">
        <v>51</v>
      </c>
      <c r="E401" s="37" t="s">
        <v>765</v>
      </c>
    </row>
    <row r="402" spans="1:5" ht="229.5">
      <c r="A402" t="s">
        <v>53</v>
      </c>
      <c r="E402" s="35" t="s">
        <v>766</v>
      </c>
    </row>
    <row r="403" spans="1:16" ht="12.75">
      <c r="A403" s="25" t="s">
        <v>45</v>
      </c>
      <c s="29" t="s">
        <v>767</v>
      </c>
      <c s="29" t="s">
        <v>768</v>
      </c>
      <c s="25" t="s">
        <v>50</v>
      </c>
      <c s="30" t="s">
        <v>769</v>
      </c>
      <c s="31" t="s">
        <v>133</v>
      </c>
      <c s="32">
        <v>130.82</v>
      </c>
      <c s="33">
        <v>0</v>
      </c>
      <c s="33">
        <f>ROUND(ROUND(H403,2)*ROUND(G403,3),2)</f>
      </c>
      <c r="O403">
        <f>(I403*21)/100</f>
      </c>
      <c t="s">
        <v>23</v>
      </c>
    </row>
    <row r="404" spans="1:5" ht="12.75">
      <c r="A404" s="34" t="s">
        <v>49</v>
      </c>
      <c r="E404" s="35" t="s">
        <v>50</v>
      </c>
    </row>
    <row r="405" spans="1:5" ht="25.5">
      <c r="A405" s="36" t="s">
        <v>51</v>
      </c>
      <c r="E405" s="37" t="s">
        <v>770</v>
      </c>
    </row>
    <row r="406" spans="1:5" ht="102">
      <c r="A406" t="s">
        <v>53</v>
      </c>
      <c r="E406" s="35" t="s">
        <v>771</v>
      </c>
    </row>
    <row r="407" spans="1:16" ht="12.75">
      <c r="A407" s="25" t="s">
        <v>45</v>
      </c>
      <c s="29" t="s">
        <v>772</v>
      </c>
      <c s="29" t="s">
        <v>773</v>
      </c>
      <c s="25" t="s">
        <v>50</v>
      </c>
      <c s="30" t="s">
        <v>774</v>
      </c>
      <c s="31" t="s">
        <v>133</v>
      </c>
      <c s="32">
        <v>35.448</v>
      </c>
      <c s="33">
        <v>0</v>
      </c>
      <c s="33">
        <f>ROUND(ROUND(H407,2)*ROUND(G407,3),2)</f>
      </c>
      <c r="O407">
        <f>(I407*21)/100</f>
      </c>
      <c t="s">
        <v>23</v>
      </c>
    </row>
    <row r="408" spans="1:5" ht="12.75">
      <c r="A408" s="34" t="s">
        <v>49</v>
      </c>
      <c r="E408" s="35" t="s">
        <v>50</v>
      </c>
    </row>
    <row r="409" spans="1:5" ht="25.5">
      <c r="A409" s="36" t="s">
        <v>51</v>
      </c>
      <c r="E409" s="37" t="s">
        <v>775</v>
      </c>
    </row>
    <row r="410" spans="1:5" ht="102">
      <c r="A410" t="s">
        <v>53</v>
      </c>
      <c r="E410" s="35" t="s">
        <v>771</v>
      </c>
    </row>
    <row r="411" spans="1:16" ht="12.75">
      <c r="A411" s="25" t="s">
        <v>45</v>
      </c>
      <c s="29" t="s">
        <v>776</v>
      </c>
      <c s="29" t="s">
        <v>777</v>
      </c>
      <c s="25" t="s">
        <v>50</v>
      </c>
      <c s="30" t="s">
        <v>778</v>
      </c>
      <c s="31" t="s">
        <v>133</v>
      </c>
      <c s="32">
        <v>25.32</v>
      </c>
      <c s="33">
        <v>0</v>
      </c>
      <c s="33">
        <f>ROUND(ROUND(H411,2)*ROUND(G411,3),2)</f>
      </c>
      <c r="O411">
        <f>(I411*21)/100</f>
      </c>
      <c t="s">
        <v>23</v>
      </c>
    </row>
    <row r="412" spans="1:5" ht="12.75">
      <c r="A412" s="34" t="s">
        <v>49</v>
      </c>
      <c r="E412" s="35" t="s">
        <v>50</v>
      </c>
    </row>
    <row r="413" spans="1:5" ht="12.75">
      <c r="A413" s="36" t="s">
        <v>51</v>
      </c>
      <c r="E413" s="37" t="s">
        <v>779</v>
      </c>
    </row>
    <row r="414" spans="1:5" ht="102">
      <c r="A414" t="s">
        <v>53</v>
      </c>
      <c r="E414" s="35" t="s">
        <v>771</v>
      </c>
    </row>
    <row r="415" spans="1:18" ht="12.75" customHeight="1">
      <c r="A415" s="6" t="s">
        <v>43</v>
      </c>
      <c s="6"/>
      <c s="40" t="s">
        <v>76</v>
      </c>
      <c s="6"/>
      <c s="27" t="s">
        <v>780</v>
      </c>
      <c s="6"/>
      <c s="6"/>
      <c s="6"/>
      <c s="41">
        <f>0+Q415</f>
      </c>
      <c r="O415">
        <f>0+R415</f>
      </c>
      <c r="Q415">
        <f>0+I416+I420+I424+I428+I432+I436</f>
      </c>
      <c>
        <f>0+O416+O420+O424+O428+O432+O436</f>
      </c>
    </row>
    <row r="416" spans="1:16" ht="12.75">
      <c r="A416" s="25" t="s">
        <v>45</v>
      </c>
      <c s="29" t="s">
        <v>781</v>
      </c>
      <c s="29" t="s">
        <v>782</v>
      </c>
      <c s="25" t="s">
        <v>29</v>
      </c>
      <c s="30" t="s">
        <v>783</v>
      </c>
      <c s="31" t="s">
        <v>118</v>
      </c>
      <c s="32">
        <v>7.5</v>
      </c>
      <c s="33">
        <v>0</v>
      </c>
      <c s="33">
        <f>ROUND(ROUND(H416,2)*ROUND(G416,3),2)</f>
      </c>
      <c r="O416">
        <f>(I416*21)/100</f>
      </c>
      <c t="s">
        <v>23</v>
      </c>
    </row>
    <row r="417" spans="1:5" ht="12.75">
      <c r="A417" s="34" t="s">
        <v>49</v>
      </c>
      <c r="E417" s="35" t="s">
        <v>50</v>
      </c>
    </row>
    <row r="418" spans="1:5" ht="51">
      <c r="A418" s="36" t="s">
        <v>51</v>
      </c>
      <c r="E418" s="37" t="s">
        <v>784</v>
      </c>
    </row>
    <row r="419" spans="1:5" ht="255">
      <c r="A419" t="s">
        <v>53</v>
      </c>
      <c r="E419" s="35" t="s">
        <v>785</v>
      </c>
    </row>
    <row r="420" spans="1:16" ht="12.75">
      <c r="A420" s="25" t="s">
        <v>45</v>
      </c>
      <c s="29" t="s">
        <v>786</v>
      </c>
      <c s="29" t="s">
        <v>782</v>
      </c>
      <c s="25" t="s">
        <v>23</v>
      </c>
      <c s="30" t="s">
        <v>783</v>
      </c>
      <c s="31" t="s">
        <v>118</v>
      </c>
      <c s="32">
        <v>2</v>
      </c>
      <c s="33">
        <v>0</v>
      </c>
      <c s="33">
        <f>ROUND(ROUND(H420,2)*ROUND(G420,3),2)</f>
      </c>
      <c r="O420">
        <f>(I420*21)/100</f>
      </c>
      <c t="s">
        <v>23</v>
      </c>
    </row>
    <row r="421" spans="1:5" ht="12.75">
      <c r="A421" s="34" t="s">
        <v>49</v>
      </c>
      <c r="E421" s="35" t="s">
        <v>50</v>
      </c>
    </row>
    <row r="422" spans="1:5" ht="38.25">
      <c r="A422" s="36" t="s">
        <v>51</v>
      </c>
      <c r="E422" s="37" t="s">
        <v>787</v>
      </c>
    </row>
    <row r="423" spans="1:5" ht="255">
      <c r="A423" t="s">
        <v>53</v>
      </c>
      <c r="E423" s="35" t="s">
        <v>785</v>
      </c>
    </row>
    <row r="424" spans="1:16" ht="12.75">
      <c r="A424" s="25" t="s">
        <v>45</v>
      </c>
      <c s="29" t="s">
        <v>788</v>
      </c>
      <c s="29" t="s">
        <v>789</v>
      </c>
      <c s="25" t="s">
        <v>50</v>
      </c>
      <c s="30" t="s">
        <v>790</v>
      </c>
      <c s="31" t="s">
        <v>118</v>
      </c>
      <c s="32">
        <v>66.9</v>
      </c>
      <c s="33">
        <v>0</v>
      </c>
      <c s="33">
        <f>ROUND(ROUND(H424,2)*ROUND(G424,3),2)</f>
      </c>
      <c r="O424">
        <f>(I424*21)/100</f>
      </c>
      <c t="s">
        <v>23</v>
      </c>
    </row>
    <row r="425" spans="1:5" ht="12.75">
      <c r="A425" s="34" t="s">
        <v>49</v>
      </c>
      <c r="E425" s="35" t="s">
        <v>50</v>
      </c>
    </row>
    <row r="426" spans="1:5" ht="63.75">
      <c r="A426" s="36" t="s">
        <v>51</v>
      </c>
      <c r="E426" s="37" t="s">
        <v>791</v>
      </c>
    </row>
    <row r="427" spans="1:5" ht="255">
      <c r="A427" t="s">
        <v>53</v>
      </c>
      <c r="E427" s="35" t="s">
        <v>792</v>
      </c>
    </row>
    <row r="428" spans="1:16" ht="12.75">
      <c r="A428" s="25" t="s">
        <v>45</v>
      </c>
      <c s="29" t="s">
        <v>793</v>
      </c>
      <c s="29" t="s">
        <v>794</v>
      </c>
      <c s="25" t="s">
        <v>50</v>
      </c>
      <c s="30" t="s">
        <v>795</v>
      </c>
      <c s="31" t="s">
        <v>118</v>
      </c>
      <c s="32">
        <v>101.4</v>
      </c>
      <c s="33">
        <v>0</v>
      </c>
      <c s="33">
        <f>ROUND(ROUND(H428,2)*ROUND(G428,3),2)</f>
      </c>
      <c r="O428">
        <f>(I428*21)/100</f>
      </c>
      <c t="s">
        <v>23</v>
      </c>
    </row>
    <row r="429" spans="1:5" ht="12.75">
      <c r="A429" s="34" t="s">
        <v>49</v>
      </c>
      <c r="E429" s="35" t="s">
        <v>50</v>
      </c>
    </row>
    <row r="430" spans="1:5" ht="38.25">
      <c r="A430" s="36" t="s">
        <v>51</v>
      </c>
      <c r="E430" s="37" t="s">
        <v>796</v>
      </c>
    </row>
    <row r="431" spans="1:5" ht="255">
      <c r="A431" t="s">
        <v>53</v>
      </c>
      <c r="E431" s="35" t="s">
        <v>797</v>
      </c>
    </row>
    <row r="432" spans="1:16" ht="12.75">
      <c r="A432" s="25" t="s">
        <v>45</v>
      </c>
      <c s="29" t="s">
        <v>798</v>
      </c>
      <c s="29" t="s">
        <v>799</v>
      </c>
      <c s="25" t="s">
        <v>50</v>
      </c>
      <c s="30" t="s">
        <v>800</v>
      </c>
      <c s="31" t="s">
        <v>167</v>
      </c>
      <c s="32">
        <v>3</v>
      </c>
      <c s="33">
        <v>0</v>
      </c>
      <c s="33">
        <f>ROUND(ROUND(H432,2)*ROUND(G432,3),2)</f>
      </c>
      <c r="O432">
        <f>(I432*21)/100</f>
      </c>
      <c t="s">
        <v>23</v>
      </c>
    </row>
    <row r="433" spans="1:5" ht="12.75">
      <c r="A433" s="34" t="s">
        <v>49</v>
      </c>
      <c r="E433" s="35" t="s">
        <v>50</v>
      </c>
    </row>
    <row r="434" spans="1:5" ht="12.75">
      <c r="A434" s="36" t="s">
        <v>51</v>
      </c>
      <c r="E434" s="37" t="s">
        <v>801</v>
      </c>
    </row>
    <row r="435" spans="1:5" ht="89.25">
      <c r="A435" t="s">
        <v>53</v>
      </c>
      <c r="E435" s="35" t="s">
        <v>802</v>
      </c>
    </row>
    <row r="436" spans="1:16" ht="12.75">
      <c r="A436" s="25" t="s">
        <v>45</v>
      </c>
      <c s="29" t="s">
        <v>803</v>
      </c>
      <c s="29" t="s">
        <v>804</v>
      </c>
      <c s="25" t="s">
        <v>50</v>
      </c>
      <c s="30" t="s">
        <v>805</v>
      </c>
      <c s="31" t="s">
        <v>167</v>
      </c>
      <c s="32">
        <v>1</v>
      </c>
      <c s="33">
        <v>0</v>
      </c>
      <c s="33">
        <f>ROUND(ROUND(H436,2)*ROUND(G436,3),2)</f>
      </c>
      <c r="O436">
        <f>(I436*21)/100</f>
      </c>
      <c t="s">
        <v>23</v>
      </c>
    </row>
    <row r="437" spans="1:5" ht="12.75">
      <c r="A437" s="34" t="s">
        <v>49</v>
      </c>
      <c r="E437" s="35" t="s">
        <v>50</v>
      </c>
    </row>
    <row r="438" spans="1:5" ht="25.5">
      <c r="A438" s="36" t="s">
        <v>51</v>
      </c>
      <c r="E438" s="37" t="s">
        <v>806</v>
      </c>
    </row>
    <row r="439" spans="1:5" ht="102">
      <c r="A439" t="s">
        <v>53</v>
      </c>
      <c r="E439" s="35" t="s">
        <v>807</v>
      </c>
    </row>
    <row r="440" spans="1:18" ht="12.75" customHeight="1">
      <c r="A440" s="6" t="s">
        <v>43</v>
      </c>
      <c s="6"/>
      <c s="40" t="s">
        <v>40</v>
      </c>
      <c s="6"/>
      <c s="27" t="s">
        <v>115</v>
      </c>
      <c s="6"/>
      <c s="6"/>
      <c s="6"/>
      <c s="41">
        <f>0+Q440</f>
      </c>
      <c r="O440">
        <f>0+R440</f>
      </c>
      <c r="Q440">
        <f>0+I441+I445+I449+I453+I457+I461+I465+I469+I473+I477+I481+I485+I489+I493+I497+I501</f>
      </c>
      <c>
        <f>0+O441+O445+O449+O453+O457+O461+O465+O469+O473+O477+O481+O485+O489+O493+O497+O501</f>
      </c>
    </row>
    <row r="441" spans="1:16" ht="25.5">
      <c r="A441" s="25" t="s">
        <v>45</v>
      </c>
      <c s="29" t="s">
        <v>808</v>
      </c>
      <c s="29" t="s">
        <v>809</v>
      </c>
      <c s="25" t="s">
        <v>50</v>
      </c>
      <c s="30" t="s">
        <v>810</v>
      </c>
      <c s="31" t="s">
        <v>118</v>
      </c>
      <c s="32">
        <v>48</v>
      </c>
      <c s="33">
        <v>0</v>
      </c>
      <c s="33">
        <f>ROUND(ROUND(H441,2)*ROUND(G441,3),2)</f>
      </c>
      <c r="O441">
        <f>(I441*21)/100</f>
      </c>
      <c t="s">
        <v>23</v>
      </c>
    </row>
    <row r="442" spans="1:5" ht="12.75">
      <c r="A442" s="34" t="s">
        <v>49</v>
      </c>
      <c r="E442" s="35" t="s">
        <v>50</v>
      </c>
    </row>
    <row r="443" spans="1:5" ht="51">
      <c r="A443" s="36" t="s">
        <v>51</v>
      </c>
      <c r="E443" s="37" t="s">
        <v>811</v>
      </c>
    </row>
    <row r="444" spans="1:5" ht="165.75">
      <c r="A444" t="s">
        <v>53</v>
      </c>
      <c r="E444" s="35" t="s">
        <v>812</v>
      </c>
    </row>
    <row r="445" spans="1:16" ht="12.75">
      <c r="A445" s="25" t="s">
        <v>45</v>
      </c>
      <c s="29" t="s">
        <v>813</v>
      </c>
      <c s="29" t="s">
        <v>814</v>
      </c>
      <c s="25" t="s">
        <v>50</v>
      </c>
      <c s="30" t="s">
        <v>815</v>
      </c>
      <c s="31" t="s">
        <v>118</v>
      </c>
      <c s="32">
        <v>84</v>
      </c>
      <c s="33">
        <v>0</v>
      </c>
      <c s="33">
        <f>ROUND(ROUND(H445,2)*ROUND(G445,3),2)</f>
      </c>
      <c r="O445">
        <f>(I445*21)/100</f>
      </c>
      <c t="s">
        <v>23</v>
      </c>
    </row>
    <row r="446" spans="1:5" ht="12.75">
      <c r="A446" s="34" t="s">
        <v>49</v>
      </c>
      <c r="E446" s="35" t="s">
        <v>50</v>
      </c>
    </row>
    <row r="447" spans="1:5" ht="25.5">
      <c r="A447" s="36" t="s">
        <v>51</v>
      </c>
      <c r="E447" s="37" t="s">
        <v>816</v>
      </c>
    </row>
    <row r="448" spans="1:5" ht="153">
      <c r="A448" t="s">
        <v>53</v>
      </c>
      <c r="E448" s="35" t="s">
        <v>817</v>
      </c>
    </row>
    <row r="449" spans="1:16" ht="12.75">
      <c r="A449" s="25" t="s">
        <v>45</v>
      </c>
      <c s="29" t="s">
        <v>818</v>
      </c>
      <c s="29" t="s">
        <v>819</v>
      </c>
      <c s="25" t="s">
        <v>50</v>
      </c>
      <c s="30" t="s">
        <v>820</v>
      </c>
      <c s="31" t="s">
        <v>118</v>
      </c>
      <c s="32">
        <v>8</v>
      </c>
      <c s="33">
        <v>0</v>
      </c>
      <c s="33">
        <f>ROUND(ROUND(H449,2)*ROUND(G449,3),2)</f>
      </c>
      <c r="O449">
        <f>(I449*21)/100</f>
      </c>
      <c t="s">
        <v>23</v>
      </c>
    </row>
    <row r="450" spans="1:5" ht="12.75">
      <c r="A450" s="34" t="s">
        <v>49</v>
      </c>
      <c r="E450" s="35" t="s">
        <v>50</v>
      </c>
    </row>
    <row r="451" spans="1:5" ht="25.5">
      <c r="A451" s="36" t="s">
        <v>51</v>
      </c>
      <c r="E451" s="37" t="s">
        <v>821</v>
      </c>
    </row>
    <row r="452" spans="1:5" ht="114.75">
      <c r="A452" t="s">
        <v>53</v>
      </c>
      <c r="E452" s="35" t="s">
        <v>822</v>
      </c>
    </row>
    <row r="453" spans="1:16" ht="12.75">
      <c r="A453" s="25" t="s">
        <v>45</v>
      </c>
      <c s="29" t="s">
        <v>823</v>
      </c>
      <c s="29" t="s">
        <v>824</v>
      </c>
      <c s="25" t="s">
        <v>50</v>
      </c>
      <c s="30" t="s">
        <v>825</v>
      </c>
      <c s="31" t="s">
        <v>167</v>
      </c>
      <c s="32">
        <v>14</v>
      </c>
      <c s="33">
        <v>0</v>
      </c>
      <c s="33">
        <f>ROUND(ROUND(H453,2)*ROUND(G453,3),2)</f>
      </c>
      <c r="O453">
        <f>(I453*21)/100</f>
      </c>
      <c t="s">
        <v>23</v>
      </c>
    </row>
    <row r="454" spans="1:5" ht="12.75">
      <c r="A454" s="34" t="s">
        <v>49</v>
      </c>
      <c r="E454" s="35" t="s">
        <v>50</v>
      </c>
    </row>
    <row r="455" spans="1:5" ht="38.25">
      <c r="A455" s="36" t="s">
        <v>51</v>
      </c>
      <c r="E455" s="37" t="s">
        <v>826</v>
      </c>
    </row>
    <row r="456" spans="1:5" ht="63.75">
      <c r="A456" t="s">
        <v>53</v>
      </c>
      <c r="E456" s="35" t="s">
        <v>827</v>
      </c>
    </row>
    <row r="457" spans="1:16" ht="12.75">
      <c r="A457" s="25" t="s">
        <v>45</v>
      </c>
      <c s="29" t="s">
        <v>828</v>
      </c>
      <c s="29" t="s">
        <v>829</v>
      </c>
      <c s="25" t="s">
        <v>50</v>
      </c>
      <c s="30" t="s">
        <v>830</v>
      </c>
      <c s="31" t="s">
        <v>167</v>
      </c>
      <c s="32">
        <v>2</v>
      </c>
      <c s="33">
        <v>0</v>
      </c>
      <c s="33">
        <f>ROUND(ROUND(H457,2)*ROUND(G457,3),2)</f>
      </c>
      <c r="O457">
        <f>(I457*21)/100</f>
      </c>
      <c t="s">
        <v>23</v>
      </c>
    </row>
    <row r="458" spans="1:5" ht="12.75">
      <c r="A458" s="34" t="s">
        <v>49</v>
      </c>
      <c r="E458" s="35" t="s">
        <v>50</v>
      </c>
    </row>
    <row r="459" spans="1:5" ht="12.75">
      <c r="A459" s="36" t="s">
        <v>51</v>
      </c>
      <c r="E459" s="37" t="s">
        <v>831</v>
      </c>
    </row>
    <row r="460" spans="1:5" ht="63.75">
      <c r="A460" t="s">
        <v>53</v>
      </c>
      <c r="E460" s="35" t="s">
        <v>832</v>
      </c>
    </row>
    <row r="461" spans="1:16" ht="25.5">
      <c r="A461" s="25" t="s">
        <v>45</v>
      </c>
      <c s="29" t="s">
        <v>833</v>
      </c>
      <c s="29" t="s">
        <v>834</v>
      </c>
      <c s="25" t="s">
        <v>50</v>
      </c>
      <c s="30" t="s">
        <v>835</v>
      </c>
      <c s="31" t="s">
        <v>167</v>
      </c>
      <c s="32">
        <v>4</v>
      </c>
      <c s="33">
        <v>0</v>
      </c>
      <c s="33">
        <f>ROUND(ROUND(H461,2)*ROUND(G461,3),2)</f>
      </c>
      <c r="O461">
        <f>(I461*21)/100</f>
      </c>
      <c t="s">
        <v>23</v>
      </c>
    </row>
    <row r="462" spans="1:5" ht="12.75">
      <c r="A462" s="34" t="s">
        <v>49</v>
      </c>
      <c r="E462" s="35" t="s">
        <v>50</v>
      </c>
    </row>
    <row r="463" spans="1:5" ht="12.75">
      <c r="A463" s="36" t="s">
        <v>51</v>
      </c>
      <c r="E463" s="37" t="s">
        <v>836</v>
      </c>
    </row>
    <row r="464" spans="1:5" ht="51">
      <c r="A464" t="s">
        <v>53</v>
      </c>
      <c r="E464" s="35" t="s">
        <v>837</v>
      </c>
    </row>
    <row r="465" spans="1:16" ht="25.5">
      <c r="A465" s="25" t="s">
        <v>45</v>
      </c>
      <c s="29" t="s">
        <v>838</v>
      </c>
      <c s="29" t="s">
        <v>839</v>
      </c>
      <c s="25" t="s">
        <v>50</v>
      </c>
      <c s="30" t="s">
        <v>840</v>
      </c>
      <c s="31" t="s">
        <v>167</v>
      </c>
      <c s="32">
        <v>4</v>
      </c>
      <c s="33">
        <v>0</v>
      </c>
      <c s="33">
        <f>ROUND(ROUND(H465,2)*ROUND(G465,3),2)</f>
      </c>
      <c r="O465">
        <f>(I465*21)/100</f>
      </c>
      <c t="s">
        <v>23</v>
      </c>
    </row>
    <row r="466" spans="1:5" ht="12.75">
      <c r="A466" s="34" t="s">
        <v>49</v>
      </c>
      <c r="E466" s="35" t="s">
        <v>50</v>
      </c>
    </row>
    <row r="467" spans="1:5" ht="38.25">
      <c r="A467" s="36" t="s">
        <v>51</v>
      </c>
      <c r="E467" s="37" t="s">
        <v>841</v>
      </c>
    </row>
    <row r="468" spans="1:5" ht="76.5">
      <c r="A468" t="s">
        <v>53</v>
      </c>
      <c r="E468" s="35" t="s">
        <v>842</v>
      </c>
    </row>
    <row r="469" spans="1:16" ht="12.75">
      <c r="A469" s="25" t="s">
        <v>45</v>
      </c>
      <c s="29" t="s">
        <v>843</v>
      </c>
      <c s="29" t="s">
        <v>844</v>
      </c>
      <c s="25" t="s">
        <v>29</v>
      </c>
      <c s="30" t="s">
        <v>845</v>
      </c>
      <c s="31" t="s">
        <v>118</v>
      </c>
      <c s="32">
        <v>32.9</v>
      </c>
      <c s="33">
        <v>0</v>
      </c>
      <c s="33">
        <f>ROUND(ROUND(H469,2)*ROUND(G469,3),2)</f>
      </c>
      <c r="O469">
        <f>(I469*21)/100</f>
      </c>
      <c t="s">
        <v>23</v>
      </c>
    </row>
    <row r="470" spans="1:5" ht="12.75">
      <c r="A470" s="34" t="s">
        <v>49</v>
      </c>
      <c r="E470" s="35" t="s">
        <v>50</v>
      </c>
    </row>
    <row r="471" spans="1:5" ht="76.5">
      <c r="A471" s="36" t="s">
        <v>51</v>
      </c>
      <c r="E471" s="37" t="s">
        <v>846</v>
      </c>
    </row>
    <row r="472" spans="1:5" ht="76.5">
      <c r="A472" t="s">
        <v>53</v>
      </c>
      <c r="E472" s="35" t="s">
        <v>847</v>
      </c>
    </row>
    <row r="473" spans="1:16" ht="12.75">
      <c r="A473" s="25" t="s">
        <v>45</v>
      </c>
      <c s="29" t="s">
        <v>848</v>
      </c>
      <c s="29" t="s">
        <v>844</v>
      </c>
      <c s="25" t="s">
        <v>23</v>
      </c>
      <c s="30" t="s">
        <v>845</v>
      </c>
      <c s="31" t="s">
        <v>118</v>
      </c>
      <c s="32">
        <v>50.4</v>
      </c>
      <c s="33">
        <v>0</v>
      </c>
      <c s="33">
        <f>ROUND(ROUND(H473,2)*ROUND(G473,3),2)</f>
      </c>
      <c r="O473">
        <f>(I473*21)/100</f>
      </c>
      <c t="s">
        <v>23</v>
      </c>
    </row>
    <row r="474" spans="1:5" ht="12.75">
      <c r="A474" s="34" t="s">
        <v>49</v>
      </c>
      <c r="E474" s="35" t="s">
        <v>50</v>
      </c>
    </row>
    <row r="475" spans="1:5" ht="38.25">
      <c r="A475" s="36" t="s">
        <v>51</v>
      </c>
      <c r="E475" s="37" t="s">
        <v>849</v>
      </c>
    </row>
    <row r="476" spans="1:5" ht="76.5">
      <c r="A476" t="s">
        <v>53</v>
      </c>
      <c r="E476" s="35" t="s">
        <v>847</v>
      </c>
    </row>
    <row r="477" spans="1:16" ht="12.75">
      <c r="A477" s="25" t="s">
        <v>45</v>
      </c>
      <c s="29" t="s">
        <v>850</v>
      </c>
      <c s="29" t="s">
        <v>851</v>
      </c>
      <c s="25" t="s">
        <v>50</v>
      </c>
      <c s="30" t="s">
        <v>852</v>
      </c>
      <c s="31" t="s">
        <v>118</v>
      </c>
      <c s="32">
        <v>159.95</v>
      </c>
      <c s="33">
        <v>0</v>
      </c>
      <c s="33">
        <f>ROUND(ROUND(H477,2)*ROUND(G477,3),2)</f>
      </c>
      <c r="O477">
        <f>(I477*21)/100</f>
      </c>
      <c t="s">
        <v>23</v>
      </c>
    </row>
    <row r="478" spans="1:5" ht="12.75">
      <c r="A478" s="34" t="s">
        <v>49</v>
      </c>
      <c r="E478" s="35" t="s">
        <v>50</v>
      </c>
    </row>
    <row r="479" spans="1:5" ht="38.25">
      <c r="A479" s="36" t="s">
        <v>51</v>
      </c>
      <c r="E479" s="37" t="s">
        <v>853</v>
      </c>
    </row>
    <row r="480" spans="1:5" ht="76.5">
      <c r="A480" t="s">
        <v>53</v>
      </c>
      <c r="E480" s="35" t="s">
        <v>854</v>
      </c>
    </row>
    <row r="481" spans="1:16" ht="12.75">
      <c r="A481" s="25" t="s">
        <v>45</v>
      </c>
      <c s="29" t="s">
        <v>855</v>
      </c>
      <c s="29" t="s">
        <v>856</v>
      </c>
      <c s="25" t="s">
        <v>50</v>
      </c>
      <c s="30" t="s">
        <v>857</v>
      </c>
      <c s="31" t="s">
        <v>118</v>
      </c>
      <c s="32">
        <v>15.2</v>
      </c>
      <c s="33">
        <v>0</v>
      </c>
      <c s="33">
        <f>ROUND(ROUND(H481,2)*ROUND(G481,3),2)</f>
      </c>
      <c r="O481">
        <f>(I481*21)/100</f>
      </c>
      <c t="s">
        <v>23</v>
      </c>
    </row>
    <row r="482" spans="1:5" ht="12.75">
      <c r="A482" s="34" t="s">
        <v>49</v>
      </c>
      <c r="E482" s="35" t="s">
        <v>50</v>
      </c>
    </row>
    <row r="483" spans="1:5" ht="25.5">
      <c r="A483" s="36" t="s">
        <v>51</v>
      </c>
      <c r="E483" s="37" t="s">
        <v>858</v>
      </c>
    </row>
    <row r="484" spans="1:5" ht="318.75">
      <c r="A484" t="s">
        <v>53</v>
      </c>
      <c r="E484" s="35" t="s">
        <v>859</v>
      </c>
    </row>
    <row r="485" spans="1:16" ht="12.75">
      <c r="A485" s="25" t="s">
        <v>45</v>
      </c>
      <c s="29" t="s">
        <v>860</v>
      </c>
      <c s="29" t="s">
        <v>861</v>
      </c>
      <c s="25" t="s">
        <v>50</v>
      </c>
      <c s="30" t="s">
        <v>862</v>
      </c>
      <c s="31" t="s">
        <v>118</v>
      </c>
      <c s="32">
        <v>9.6</v>
      </c>
      <c s="33">
        <v>0</v>
      </c>
      <c s="33">
        <f>ROUND(ROUND(H485,2)*ROUND(G485,3),2)</f>
      </c>
      <c r="O485">
        <f>(I485*21)/100</f>
      </c>
      <c t="s">
        <v>23</v>
      </c>
    </row>
    <row r="486" spans="1:5" ht="12.75">
      <c r="A486" s="34" t="s">
        <v>49</v>
      </c>
      <c r="E486" s="35" t="s">
        <v>50</v>
      </c>
    </row>
    <row r="487" spans="1:5" ht="25.5">
      <c r="A487" s="36" t="s">
        <v>51</v>
      </c>
      <c r="E487" s="37" t="s">
        <v>863</v>
      </c>
    </row>
    <row r="488" spans="1:5" ht="127.5">
      <c r="A488" t="s">
        <v>53</v>
      </c>
      <c r="E488" s="35" t="s">
        <v>864</v>
      </c>
    </row>
    <row r="489" spans="1:16" ht="12.75">
      <c r="A489" s="25" t="s">
        <v>45</v>
      </c>
      <c s="29" t="s">
        <v>865</v>
      </c>
      <c s="29" t="s">
        <v>866</v>
      </c>
      <c s="25" t="s">
        <v>50</v>
      </c>
      <c s="30" t="s">
        <v>867</v>
      </c>
      <c s="31" t="s">
        <v>167</v>
      </c>
      <c s="32">
        <v>3</v>
      </c>
      <c s="33">
        <v>0</v>
      </c>
      <c s="33">
        <f>ROUND(ROUND(H489,2)*ROUND(G489,3),2)</f>
      </c>
      <c r="O489">
        <f>(I489*21)/100</f>
      </c>
      <c t="s">
        <v>23</v>
      </c>
    </row>
    <row r="490" spans="1:5" ht="12.75">
      <c r="A490" s="34" t="s">
        <v>49</v>
      </c>
      <c r="E490" s="35" t="s">
        <v>50</v>
      </c>
    </row>
    <row r="491" spans="1:5" ht="51">
      <c r="A491" s="36" t="s">
        <v>51</v>
      </c>
      <c r="E491" s="37" t="s">
        <v>868</v>
      </c>
    </row>
    <row r="492" spans="1:5" ht="76.5">
      <c r="A492" t="s">
        <v>53</v>
      </c>
      <c r="E492" s="35" t="s">
        <v>869</v>
      </c>
    </row>
    <row r="493" spans="1:16" ht="12.75">
      <c r="A493" s="25" t="s">
        <v>45</v>
      </c>
      <c s="29" t="s">
        <v>870</v>
      </c>
      <c s="29" t="s">
        <v>871</v>
      </c>
      <c s="25" t="s">
        <v>50</v>
      </c>
      <c s="30" t="s">
        <v>872</v>
      </c>
      <c s="31" t="s">
        <v>167</v>
      </c>
      <c s="32">
        <v>4</v>
      </c>
      <c s="33">
        <v>0</v>
      </c>
      <c s="33">
        <f>ROUND(ROUND(H493,2)*ROUND(G493,3),2)</f>
      </c>
      <c r="O493">
        <f>(I493*21)/100</f>
      </c>
      <c t="s">
        <v>23</v>
      </c>
    </row>
    <row r="494" spans="1:5" ht="12.75">
      <c r="A494" s="34" t="s">
        <v>49</v>
      </c>
      <c r="E494" s="35" t="s">
        <v>50</v>
      </c>
    </row>
    <row r="495" spans="1:5" ht="12.75">
      <c r="A495" s="36" t="s">
        <v>51</v>
      </c>
      <c r="E495" s="37" t="s">
        <v>873</v>
      </c>
    </row>
    <row r="496" spans="1:5" ht="293.25">
      <c r="A496" t="s">
        <v>53</v>
      </c>
      <c r="E496" s="35" t="s">
        <v>874</v>
      </c>
    </row>
    <row r="497" spans="1:16" ht="12.75">
      <c r="A497" s="25" t="s">
        <v>45</v>
      </c>
      <c s="29" t="s">
        <v>875</v>
      </c>
      <c s="29" t="s">
        <v>876</v>
      </c>
      <c s="25" t="s">
        <v>29</v>
      </c>
      <c s="30" t="s">
        <v>877</v>
      </c>
      <c s="31" t="s">
        <v>878</v>
      </c>
      <c s="32">
        <v>144</v>
      </c>
      <c s="33">
        <v>0</v>
      </c>
      <c s="33">
        <f>ROUND(ROUND(H497,2)*ROUND(G497,3),2)</f>
      </c>
      <c r="O497">
        <f>(I497*21)/100</f>
      </c>
      <c t="s">
        <v>23</v>
      </c>
    </row>
    <row r="498" spans="1:5" ht="12.75">
      <c r="A498" s="34" t="s">
        <v>49</v>
      </c>
      <c r="E498" s="35" t="s">
        <v>50</v>
      </c>
    </row>
    <row r="499" spans="1:5" ht="76.5">
      <c r="A499" s="36" t="s">
        <v>51</v>
      </c>
      <c r="E499" s="37" t="s">
        <v>879</v>
      </c>
    </row>
    <row r="500" spans="1:5" ht="51">
      <c r="A500" t="s">
        <v>53</v>
      </c>
      <c r="E500" s="35" t="s">
        <v>880</v>
      </c>
    </row>
    <row r="501" spans="1:16" ht="12.75">
      <c r="A501" s="25" t="s">
        <v>45</v>
      </c>
      <c s="29" t="s">
        <v>881</v>
      </c>
      <c s="29" t="s">
        <v>882</v>
      </c>
      <c s="25" t="s">
        <v>50</v>
      </c>
      <c s="30" t="s">
        <v>883</v>
      </c>
      <c s="31" t="s">
        <v>48</v>
      </c>
      <c s="32">
        <v>1</v>
      </c>
      <c s="33">
        <v>0</v>
      </c>
      <c s="33">
        <f>ROUND(ROUND(H501,2)*ROUND(G501,3),2)</f>
      </c>
      <c r="O501">
        <f>(I501*21)/100</f>
      </c>
      <c t="s">
        <v>23</v>
      </c>
    </row>
    <row r="502" spans="1:5" ht="12.75">
      <c r="A502" s="34" t="s">
        <v>49</v>
      </c>
      <c r="E502" s="35" t="s">
        <v>50</v>
      </c>
    </row>
    <row r="503" spans="1:5" ht="76.5">
      <c r="A503" s="36" t="s">
        <v>51</v>
      </c>
      <c r="E503" s="37" t="s">
        <v>884</v>
      </c>
    </row>
    <row r="504" spans="1:5" ht="12.75">
      <c r="A504" t="s">
        <v>53</v>
      </c>
      <c r="E504" s="35" t="s">
        <v>50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