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Ocenění v ÚRS 2025-1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'01 - Ocenění v ÚRS 2025-1'!$C$82:$K$104</definedName>
    <definedName name="_xlnm.Print_Area" localSheetId="1">'01 - Ocenění v ÚRS 2025-1'!$C$45:$J$64,'01 - Ocenění v ÚRS 2025-1'!$C$70:$J$104</definedName>
    <definedName name="_xlnm.Print_Titles" localSheetId="1">'01 - Ocenění v ÚRS 2025-1'!$82:$82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03"/>
  <c r="BH103"/>
  <c r="BG103"/>
  <c r="BF103"/>
  <c r="T103"/>
  <c r="T102"/>
  <c r="R103"/>
  <c r="R102"/>
  <c r="P103"/>
  <c r="P102"/>
  <c r="BI100"/>
  <c r="BH100"/>
  <c r="BG100"/>
  <c r="BF100"/>
  <c r="T100"/>
  <c r="T99"/>
  <c r="R100"/>
  <c r="R99"/>
  <c r="P100"/>
  <c r="P99"/>
  <c r="BI93"/>
  <c r="BH93"/>
  <c r="BG93"/>
  <c r="BF93"/>
  <c r="T93"/>
  <c r="T85"/>
  <c r="T84"/>
  <c r="T83"/>
  <c r="R93"/>
  <c r="R85"/>
  <c r="R84"/>
  <c r="R83"/>
  <c r="P93"/>
  <c r="P85"/>
  <c r="P84"/>
  <c r="P83"/>
  <c i="1" r="AU55"/>
  <c i="2" r="BI88"/>
  <c r="BH88"/>
  <c r="BG88"/>
  <c r="BF88"/>
  <c r="T88"/>
  <c r="R88"/>
  <c r="P88"/>
  <c r="BI86"/>
  <c r="BH86"/>
  <c r="BG86"/>
  <c r="BF86"/>
  <c r="T86"/>
  <c r="R86"/>
  <c r="P86"/>
  <c r="F77"/>
  <c r="E75"/>
  <c r="F52"/>
  <c r="E50"/>
  <c r="J24"/>
  <c r="E24"/>
  <c r="J80"/>
  <c r="J23"/>
  <c r="J21"/>
  <c r="E21"/>
  <c r="J79"/>
  <c r="J20"/>
  <c r="J18"/>
  <c r="E18"/>
  <c r="F80"/>
  <c r="J17"/>
  <c r="J15"/>
  <c r="E15"/>
  <c r="F79"/>
  <c r="J14"/>
  <c r="J12"/>
  <c r="J77"/>
  <c r="E7"/>
  <c r="E73"/>
  <c i="1" r="L50"/>
  <c r="AM50"/>
  <c r="AM49"/>
  <c r="L49"/>
  <c r="AM47"/>
  <c r="L47"/>
  <c r="L45"/>
  <c r="L44"/>
  <c i="2" r="BK100"/>
  <c r="BK88"/>
  <c r="BK86"/>
  <c r="J93"/>
  <c r="J100"/>
  <c r="J103"/>
  <c r="BK93"/>
  <c r="J86"/>
  <c r="BK103"/>
  <c i="1" r="AS54"/>
  <c i="2" r="J88"/>
  <c i="1" r="AU54"/>
  <c i="2" l="1" r="BK102"/>
  <c r="J102"/>
  <c r="J63"/>
  <c r="BK85"/>
  <c r="J85"/>
  <c r="J61"/>
  <c r="BK99"/>
  <c r="J99"/>
  <c r="J62"/>
  <c r="BE103"/>
  <c r="E48"/>
  <c r="J52"/>
  <c r="F54"/>
  <c r="J54"/>
  <c r="F55"/>
  <c r="J55"/>
  <c r="BE86"/>
  <c r="BE88"/>
  <c r="BE93"/>
  <c r="BE100"/>
  <c r="F34"/>
  <c i="1" r="BA55"/>
  <c r="BA54"/>
  <c r="W30"/>
  <c i="2" r="J34"/>
  <c i="1" r="AW55"/>
  <c i="2" r="F35"/>
  <c i="1" r="BB55"/>
  <c r="BB54"/>
  <c r="AX54"/>
  <c i="2" r="F37"/>
  <c i="1" r="BD55"/>
  <c r="BD54"/>
  <c r="W33"/>
  <c i="2" r="F36"/>
  <c i="1" r="BC55"/>
  <c r="BC54"/>
  <c r="W32"/>
  <c i="2" l="1" r="BK84"/>
  <c r="J84"/>
  <c r="J60"/>
  <c i="1" r="AW54"/>
  <c r="AK30"/>
  <c r="AY54"/>
  <c i="2" r="J33"/>
  <c i="1" r="AV55"/>
  <c r="AT55"/>
  <c r="W31"/>
  <c i="2" r="F33"/>
  <c i="1" r="AZ55"/>
  <c r="AZ54"/>
  <c r="W29"/>
  <c i="2" l="1" r="BK83"/>
  <c r="J83"/>
  <c r="J59"/>
  <c i="1" r="AV54"/>
  <c r="AK29"/>
  <c i="2" l="1" r="J30"/>
  <c i="1" r="AG55"/>
  <c r="AG54"/>
  <c r="AK26"/>
  <c r="AT54"/>
  <c r="AN54"/>
  <c i="2" l="1" r="J39"/>
  <c i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<sst xmlns="http://schemas.openxmlformats.org/spreadsheetml/2006/main">
  <si>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</si>
  <si>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</si>
  <si>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</si>
  <si>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</si>
  <si>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</si>
  <si>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{5ba25058-2cc0-48b8-bb57-07fce98e0281}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</si>
  <si>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</si>
  <si>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</si>
  <si>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</si>
  <si>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</si>
  <si>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</si>
  <si>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</si>
  <si>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</si>
  <si>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</si>
  <si>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2025-01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</si>
  <si>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</si>
  <si>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</si>
  <si>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Zpevnění povrchu skládky cestmistrovství Luže na ppč. 267/5</t>
  </si>
  <si>
    <t>KSO:</t>
  </si>
  <si>
    <t/>
  </si>
  <si>
    <t>CC-CZ:</t>
  </si>
  <si>
    <t>Místo:</t>
  </si>
  <si>
    <t xml:space="preserve"> </t>
  </si>
  <si>
    <t>Datum:</t>
  </si>
  <si>
    <t>29. 5. 2025</t>
  </si>
  <si>
    <t>Zadavatel:</t>
  </si>
  <si>
    <t>IČ:</t>
  </si>
  <si>
    <t>DIČ:</t>
  </si>
  <si>
    <t>Účastník: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</si>
  <si>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</si>
  <si>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</si>
  <si>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</si>
  <si>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</si>
  <si>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</si>
  <si>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</si>
  <si>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</si>
  <si>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</si>
  <si>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</si>
  <si>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</si>
  <si>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</si>
  <si>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</si>
  <si>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</si>
  <si>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</si>
  <si>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</si>
  <si>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</si>
  <si>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</si>
  <si>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</si>
  <si>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</si>
  <si>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</si>
  <si>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</si>
  <si>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</si>
  <si>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</si>
  <si>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</si>
  <si>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</si>
  <si>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</si>
  <si>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</si>
  <si>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</si>
  <si>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</si>
  <si>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</si>
  <si>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</si>
  <si>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</si>
  <si>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</si>
  <si>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</si>
  <si>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</si>
  <si>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</si>
  <si>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</si>
  <si>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</si>
  <si>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</si>
  <si>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</si>
  <si>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</si>
  <si>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</si>
  <si>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</si>
  <si>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</si>
  <si>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</si>
  <si>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</si>
  <si>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Ocenění v ÚRS 2025/1</t>
  </si>
  <si>
    <t>STA</t>
  </si>
  <si>
    <t>1</t>
  </si>
  <si>
    <t>{491488a3-3bfd-43c6-bc3f-69a740ca5069}</t>
  </si>
  <si>
    <t>2</t>
  </si>
  <si>
    <t>KRYCÍ LIST SOUPISU PRACÍ</t>
  </si>
  <si>
    <t>Objekt:</t>
  </si>
  <si>
    <t>01 - Ocenění v ÚRS 2025/1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</si>
  <si>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</si>
  <si>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</si>
  <si>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</si>
  <si>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</si>
  <si>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</si>
  <si>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</si>
  <si>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</si>
  <si>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</si>
  <si>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</si>
  <si>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</si>
  <si>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</si>
  <si>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</si>
  <si>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</si>
  <si>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</si>
  <si>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</si>
  <si>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</si>
  <si>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</si>
  <si>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</si>
  <si>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</si>
  <si>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</si>
  <si>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</si>
  <si>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</si>
  <si>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</si>
  <si>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</si>
  <si>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</si>
  <si>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</si>
  <si>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113108441</t>
  </si>
  <si>
    <t>Rozrytí vrstvy krytu nebo podkladu z kameniva bez zhutnění, bez vyrovnání rozrytého materiálu, pro jakékoliv tloušťky bez živičného pojiva</t>
  </si>
  <si>
    <t>m2</t>
  </si>
  <si>
    <t>4</t>
  </si>
  <si>
    <t>-450467094</t>
  </si>
  <si>
    <t>Online PSC</t>
  </si>
  <si>
    <t>https://podminky.urs.cz/item/CS_URS_2025_01/113108441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</si>
  <si>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</si>
  <si>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</si>
  <si>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m3</t>
  </si>
  <si>
    <t>-129745411</t>
  </si>
  <si>
    <t>https://podminky.urs.cz/item/CS_URS_2025_01/162751117</t>
  </si>
  <si>
    <t>VV</t>
  </si>
  <si>
    <t>"doprava z lomu CEJŘ na místo stavby"</t>
  </si>
  <si>
    <t>4000*0,15</t>
  </si>
  <si>
    <t>Mezisoučet</t>
  </si>
  <si>
    <t>3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</si>
  <si>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</si>
  <si>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</si>
  <si>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-1644992319</t>
  </si>
  <si>
    <t>https://podminky.urs.cz/item/CS_URS_2025_01/162751119</t>
  </si>
  <si>
    <t>"celková trasa 13km tedy příplatek za 3km"</t>
  </si>
  <si>
    <t>3*4000*0,15</t>
  </si>
  <si>
    <t>5</t>
  </si>
  <si>
    <t>Komunikace pozemní</t>
  </si>
  <si>
    <t>564851011.R</t>
  </si>
  <si>
    <t>Podklad ze štěrkodrti ŠD s rozprostřením a zhutněním plochy jednotlivě do 100 m2, po zhutnění tl. 150 mm - bez dodávky kameniva</t>
  </si>
  <si>
    <t>304835078</t>
  </si>
  <si>
    <t>P</t>
  </si>
  <si>
    <t xml:space="preserve">Poznámka k položce:_x000d_
Cena  nezahrnuje dodávku kameniva. Dodávka kameniva je zajištěna ze strany objednatele.</t>
  </si>
  <si>
    <t>9</t>
  </si>
  <si>
    <t>Ostatní konstrukce a práce, bourání</t>
  </si>
  <si>
    <t>919726122</t>
  </si>
  <si>
    <t>Geotextilie netkaná pro ochranu, separaci nebo filtraci měrná hmotnost přes 200 do 300 g/m2</t>
  </si>
  <si>
    <t>-956733537</t>
  </si>
  <si>
    <t>https://podminky.urs.cz/item/CS_URS_2025_01/919726122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</si>
</sst>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108441" TargetMode="External" /><Relationship Id="rId2" Type="http://schemas.openxmlformats.org/officeDocument/2006/relationships/hyperlink" Target="https://podminky.urs.cz/item/CS_URS_2025_01/162751117" TargetMode="External" /><Relationship Id="rId3" Type="http://schemas.openxmlformats.org/officeDocument/2006/relationships/hyperlink" Target="https://podminky.urs.cz/item/CS_URS_2025_01/162751119" TargetMode="External" /><Relationship Id="rId4" Type="http://schemas.openxmlformats.org/officeDocument/2006/relationships/hyperlink" Target="https://podminky.urs.cz/item/CS_URS_2025_01/919726122" TargetMode="External" /><Relationship Id="rId5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22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34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48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2025-01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Zpevnění povrchu skládky cestmistrovství Luže na ppč. 267/5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 xml:space="preserve"> 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29. 5. 2025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 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30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49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28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32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50</v>
      </c>
      <c r="D52" s="87"/>
      <c r="E52" s="87"/>
      <c r="F52" s="87"/>
      <c r="G52" s="87"/>
      <c r="H52" s="88"/>
      <c r="I52" s="89" t="s">
        <v>51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52</v>
      </c>
      <c r="AH52" s="87"/>
      <c r="AI52" s="87"/>
      <c r="AJ52" s="87"/>
      <c r="AK52" s="87"/>
      <c r="AL52" s="87"/>
      <c r="AM52" s="87"/>
      <c r="AN52" s="89" t="s">
        <v>53</v>
      </c>
      <c r="AO52" s="87"/>
      <c r="AP52" s="87"/>
      <c r="AQ52" s="91" t="s">
        <v>54</v>
      </c>
      <c r="AR52" s="44"/>
      <c r="AS52" s="92" t="s">
        <v>55</v>
      </c>
      <c r="AT52" s="93" t="s">
        <v>56</v>
      </c>
      <c r="AU52" s="93" t="s">
        <v>57</v>
      </c>
      <c r="AV52" s="93" t="s">
        <v>58</v>
      </c>
      <c r="AW52" s="93" t="s">
        <v>59</v>
      </c>
      <c r="AX52" s="93" t="s">
        <v>60</v>
      </c>
      <c r="AY52" s="93" t="s">
        <v>61</v>
      </c>
      <c r="AZ52" s="93" t="s">
        <v>62</v>
      </c>
      <c r="BA52" s="93" t="s">
        <v>63</v>
      </c>
      <c r="BB52" s="93" t="s">
        <v>64</v>
      </c>
      <c r="BC52" s="93" t="s">
        <v>65</v>
      </c>
      <c r="BD52" s="94" t="s">
        <v>66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67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ROUND(AS55,2)</f>
        <v>0</v>
      </c>
      <c r="AT54" s="106">
        <f>ROUND(SUM(AV54:AW54),2)</f>
        <v>0</v>
      </c>
      <c r="AU54" s="107">
        <f>ROUND(AU55,5)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ROUND(AZ55,2)</f>
        <v>0</v>
      </c>
      <c r="BA54" s="106">
        <f>ROUND(BA55,2)</f>
        <v>0</v>
      </c>
      <c r="BB54" s="106">
        <f>ROUND(BB55,2)</f>
        <v>0</v>
      </c>
      <c r="BC54" s="106">
        <f>ROUND(BC55,2)</f>
        <v>0</v>
      </c>
      <c r="BD54" s="108">
        <f>ROUND(BD55,2)</f>
        <v>0</v>
      </c>
      <c r="BE54" s="6"/>
      <c r="BS54" s="109" t="s">
        <v>68</v>
      </c>
      <c r="BT54" s="109" t="s">
        <v>69</v>
      </c>
      <c r="BU54" s="110" t="s">
        <v>70</v>
      </c>
      <c r="BV54" s="109" t="s">
        <v>71</v>
      </c>
      <c r="BW54" s="109" t="s">
        <v>5</v>
      </c>
      <c r="BX54" s="109" t="s">
        <v>72</v>
      </c>
      <c r="CL54" s="109" t="s">
        <v>19</v>
      </c>
    </row>
    <row r="55" s="7" customFormat="1" ht="16.5" customHeight="1">
      <c r="A55" s="111" t="s">
        <v>73</v>
      </c>
      <c r="B55" s="112"/>
      <c r="C55" s="113"/>
      <c r="D55" s="114" t="s">
        <v>74</v>
      </c>
      <c r="E55" s="114"/>
      <c r="F55" s="114"/>
      <c r="G55" s="114"/>
      <c r="H55" s="114"/>
      <c r="I55" s="115"/>
      <c r="J55" s="114" t="s">
        <v>75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'01 - Ocenění v ÚRS 2025-1'!J30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76</v>
      </c>
      <c r="AR55" s="118"/>
      <c r="AS55" s="119">
        <v>0</v>
      </c>
      <c r="AT55" s="120">
        <f>ROUND(SUM(AV55:AW55),2)</f>
        <v>0</v>
      </c>
      <c r="AU55" s="121">
        <f>'01 - Ocenění v ÚRS 2025-1'!P83</f>
        <v>0</v>
      </c>
      <c r="AV55" s="120">
        <f>'01 - Ocenění v ÚRS 2025-1'!J33</f>
        <v>0</v>
      </c>
      <c r="AW55" s="120">
        <f>'01 - Ocenění v ÚRS 2025-1'!J34</f>
        <v>0</v>
      </c>
      <c r="AX55" s="120">
        <f>'01 - Ocenění v ÚRS 2025-1'!J35</f>
        <v>0</v>
      </c>
      <c r="AY55" s="120">
        <f>'01 - Ocenění v ÚRS 2025-1'!J36</f>
        <v>0</v>
      </c>
      <c r="AZ55" s="120">
        <f>'01 - Ocenění v ÚRS 2025-1'!F33</f>
        <v>0</v>
      </c>
      <c r="BA55" s="120">
        <f>'01 - Ocenění v ÚRS 2025-1'!F34</f>
        <v>0</v>
      </c>
      <c r="BB55" s="120">
        <f>'01 - Ocenění v ÚRS 2025-1'!F35</f>
        <v>0</v>
      </c>
      <c r="BC55" s="120">
        <f>'01 - Ocenění v ÚRS 2025-1'!F36</f>
        <v>0</v>
      </c>
      <c r="BD55" s="122">
        <f>'01 - Ocenění v ÚRS 2025-1'!F37</f>
        <v>0</v>
      </c>
      <c r="BE55" s="7"/>
      <c r="BT55" s="123" t="s">
        <v>77</v>
      </c>
      <c r="BV55" s="123" t="s">
        <v>71</v>
      </c>
      <c r="BW55" s="123" t="s">
        <v>78</v>
      </c>
      <c r="BX55" s="123" t="s">
        <v>5</v>
      </c>
      <c r="CL55" s="123" t="s">
        <v>19</v>
      </c>
      <c r="CM55" s="123" t="s">
        <v>79</v>
      </c>
    </row>
    <row r="56" s="2" customFormat="1" ht="30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4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</row>
    <row r="57" s="2" customFormat="1" ht="6.96" customHeight="1">
      <c r="A57" s="38"/>
      <c r="B57" s="59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44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</sheetData>
  <sheetProtection sheet="1" formatColumns="0" formatRows="0" objects="1" scenarios="1" spinCount="100000" saltValue="YyaNiaqfwpRkumZG+b3GXZe4u9qHpHjMl9JsnjYPHM5wSAJvBL/W0lpLtHOFSGEyciBnEGF+w+FIG/EXZlYtGg==" hashValue="EppzX0QnP+SlEUeoX9xLg4fKOuKlgFR5YdWt+mvi3gtBOUPVSBuTsAI1zj8xOj13rF8ogXWKdPoAm539AjCIIg==" algorithmName="SHA-512" password="CFE1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1 - Ocenění v ÚRS 2025-1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78</v>
      </c>
    </row>
    <row r="3" hidden="1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20"/>
      <c r="AT3" s="17" t="s">
        <v>79</v>
      </c>
    </row>
    <row r="4" hidden="1" s="1" customFormat="1" ht="24.96" customHeight="1">
      <c r="B4" s="20"/>
      <c r="D4" s="126" t="s">
        <v>80</v>
      </c>
      <c r="L4" s="20"/>
      <c r="M4" s="127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28" t="s">
        <v>16</v>
      </c>
      <c r="L6" s="20"/>
    </row>
    <row r="7" hidden="1" s="1" customFormat="1" ht="16.5" customHeight="1">
      <c r="B7" s="20"/>
      <c r="E7" s="129" t="str">
        <f>'Rekapitulace stavby'!K6</f>
        <v>Zpevnění povrchu skládky cestmistrovství Luže na ppč. 267/5</v>
      </c>
      <c r="F7" s="128"/>
      <c r="G7" s="128"/>
      <c r="H7" s="128"/>
      <c r="L7" s="20"/>
    </row>
    <row r="8" hidden="1" s="2" customFormat="1" ht="12" customHeight="1">
      <c r="A8" s="38"/>
      <c r="B8" s="44"/>
      <c r="C8" s="38"/>
      <c r="D8" s="128" t="s">
        <v>81</v>
      </c>
      <c r="E8" s="38"/>
      <c r="F8" s="38"/>
      <c r="G8" s="38"/>
      <c r="H8" s="38"/>
      <c r="I8" s="38"/>
      <c r="J8" s="38"/>
      <c r="K8" s="38"/>
      <c r="L8" s="130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1" t="s">
        <v>82</v>
      </c>
      <c r="F9" s="38"/>
      <c r="G9" s="38"/>
      <c r="H9" s="38"/>
      <c r="I9" s="38"/>
      <c r="J9" s="38"/>
      <c r="K9" s="38"/>
      <c r="L9" s="130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0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28" t="s">
        <v>18</v>
      </c>
      <c r="E11" s="38"/>
      <c r="F11" s="132" t="s">
        <v>19</v>
      </c>
      <c r="G11" s="38"/>
      <c r="H11" s="38"/>
      <c r="I11" s="128" t="s">
        <v>20</v>
      </c>
      <c r="J11" s="132" t="s">
        <v>19</v>
      </c>
      <c r="K11" s="38"/>
      <c r="L11" s="130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28" t="s">
        <v>21</v>
      </c>
      <c r="E12" s="38"/>
      <c r="F12" s="132" t="s">
        <v>22</v>
      </c>
      <c r="G12" s="38"/>
      <c r="H12" s="38"/>
      <c r="I12" s="128" t="s">
        <v>23</v>
      </c>
      <c r="J12" s="133" t="str">
        <f>'Rekapitulace stavby'!AN8</f>
        <v>29. 5. 2025</v>
      </c>
      <c r="K12" s="38"/>
      <c r="L12" s="130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0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28" t="s">
        <v>25</v>
      </c>
      <c r="E14" s="38"/>
      <c r="F14" s="38"/>
      <c r="G14" s="38"/>
      <c r="H14" s="38"/>
      <c r="I14" s="128" t="s">
        <v>26</v>
      </c>
      <c r="J14" s="132" t="str">
        <f>IF('Rekapitulace stavby'!AN10="","",'Rekapitulace stavby'!AN10)</f>
        <v/>
      </c>
      <c r="K14" s="38"/>
      <c r="L14" s="130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2" t="str">
        <f>IF('Rekapitulace stavby'!E11="","",'Rekapitulace stavby'!E11)</f>
        <v xml:space="preserve"> </v>
      </c>
      <c r="F15" s="38"/>
      <c r="G15" s="38"/>
      <c r="H15" s="38"/>
      <c r="I15" s="128" t="s">
        <v>27</v>
      </c>
      <c r="J15" s="132" t="str">
        <f>IF('Rekapitulace stavby'!AN11="","",'Rekapitulace stavby'!AN11)</f>
        <v/>
      </c>
      <c r="K15" s="38"/>
      <c r="L15" s="130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0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28" t="s">
        <v>28</v>
      </c>
      <c r="E17" s="38"/>
      <c r="F17" s="38"/>
      <c r="G17" s="38"/>
      <c r="H17" s="38"/>
      <c r="I17" s="128" t="s">
        <v>26</v>
      </c>
      <c r="J17" s="33" t="str">
        <f>'Rekapitulace stavby'!AN13</f>
        <v>Vyplň údaj</v>
      </c>
      <c r="K17" s="38"/>
      <c r="L17" s="130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2"/>
      <c r="G18" s="132"/>
      <c r="H18" s="132"/>
      <c r="I18" s="128" t="s">
        <v>27</v>
      </c>
      <c r="J18" s="33" t="str">
        <f>'Rekapitulace stavby'!AN14</f>
        <v>Vyplň údaj</v>
      </c>
      <c r="K18" s="38"/>
      <c r="L18" s="130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0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28" t="s">
        <v>30</v>
      </c>
      <c r="E20" s="38"/>
      <c r="F20" s="38"/>
      <c r="G20" s="38"/>
      <c r="H20" s="38"/>
      <c r="I20" s="128" t="s">
        <v>26</v>
      </c>
      <c r="J20" s="132" t="str">
        <f>IF('Rekapitulace stavby'!AN16="","",'Rekapitulace stavby'!AN16)</f>
        <v/>
      </c>
      <c r="K20" s="38"/>
      <c r="L20" s="130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2" t="str">
        <f>IF('Rekapitulace stavby'!E17="","",'Rekapitulace stavby'!E17)</f>
        <v xml:space="preserve"> </v>
      </c>
      <c r="F21" s="38"/>
      <c r="G21" s="38"/>
      <c r="H21" s="38"/>
      <c r="I21" s="128" t="s">
        <v>27</v>
      </c>
      <c r="J21" s="132" t="str">
        <f>IF('Rekapitulace stavby'!AN17="","",'Rekapitulace stavby'!AN17)</f>
        <v/>
      </c>
      <c r="K21" s="38"/>
      <c r="L21" s="130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0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28" t="s">
        <v>32</v>
      </c>
      <c r="E23" s="38"/>
      <c r="F23" s="38"/>
      <c r="G23" s="38"/>
      <c r="H23" s="38"/>
      <c r="I23" s="128" t="s">
        <v>26</v>
      </c>
      <c r="J23" s="132" t="str">
        <f>IF('Rekapitulace stavby'!AN19="","",'Rekapitulace stavby'!AN19)</f>
        <v/>
      </c>
      <c r="K23" s="38"/>
      <c r="L23" s="130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2" t="str">
        <f>IF('Rekapitulace stavby'!E20="","",'Rekapitulace stavby'!E20)</f>
        <v xml:space="preserve"> </v>
      </c>
      <c r="F24" s="38"/>
      <c r="G24" s="38"/>
      <c r="H24" s="38"/>
      <c r="I24" s="128" t="s">
        <v>27</v>
      </c>
      <c r="J24" s="132" t="str">
        <f>IF('Rekapitulace stavby'!AN20="","",'Rekapitulace stavby'!AN20)</f>
        <v/>
      </c>
      <c r="K24" s="38"/>
      <c r="L24" s="130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0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28" t="s">
        <v>33</v>
      </c>
      <c r="E26" s="38"/>
      <c r="F26" s="38"/>
      <c r="G26" s="38"/>
      <c r="H26" s="38"/>
      <c r="I26" s="38"/>
      <c r="J26" s="38"/>
      <c r="K26" s="38"/>
      <c r="L26" s="130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34"/>
      <c r="B27" s="135"/>
      <c r="C27" s="134"/>
      <c r="D27" s="134"/>
      <c r="E27" s="136" t="s">
        <v>19</v>
      </c>
      <c r="F27" s="136"/>
      <c r="G27" s="136"/>
      <c r="H27" s="136"/>
      <c r="I27" s="134"/>
      <c r="J27" s="134"/>
      <c r="K27" s="134"/>
      <c r="L27" s="137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0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38"/>
      <c r="E29" s="138"/>
      <c r="F29" s="138"/>
      <c r="G29" s="138"/>
      <c r="H29" s="138"/>
      <c r="I29" s="138"/>
      <c r="J29" s="138"/>
      <c r="K29" s="138"/>
      <c r="L29" s="130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39" t="s">
        <v>35</v>
      </c>
      <c r="E30" s="38"/>
      <c r="F30" s="38"/>
      <c r="G30" s="38"/>
      <c r="H30" s="38"/>
      <c r="I30" s="38"/>
      <c r="J30" s="140">
        <f>ROUND(J83, 2)</f>
        <v>0</v>
      </c>
      <c r="K30" s="38"/>
      <c r="L30" s="130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38"/>
      <c r="E31" s="138"/>
      <c r="F31" s="138"/>
      <c r="G31" s="138"/>
      <c r="H31" s="138"/>
      <c r="I31" s="138"/>
      <c r="J31" s="138"/>
      <c r="K31" s="138"/>
      <c r="L31" s="130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1" t="s">
        <v>37</v>
      </c>
      <c r="G32" s="38"/>
      <c r="H32" s="38"/>
      <c r="I32" s="141" t="s">
        <v>36</v>
      </c>
      <c r="J32" s="141" t="s">
        <v>38</v>
      </c>
      <c r="K32" s="38"/>
      <c r="L32" s="130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2" t="s">
        <v>39</v>
      </c>
      <c r="E33" s="128" t="s">
        <v>40</v>
      </c>
      <c r="F33" s="143">
        <f>ROUND((SUM(BE83:BE104)),  2)</f>
        <v>0</v>
      </c>
      <c r="G33" s="38"/>
      <c r="H33" s="38"/>
      <c r="I33" s="144">
        <v>0.20999999999999999</v>
      </c>
      <c r="J33" s="143">
        <f>ROUND(((SUM(BE83:BE104))*I33),  2)</f>
        <v>0</v>
      </c>
      <c r="K33" s="38"/>
      <c r="L33" s="130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28" t="s">
        <v>41</v>
      </c>
      <c r="F34" s="143">
        <f>ROUND((SUM(BF83:BF104)),  2)</f>
        <v>0</v>
      </c>
      <c r="G34" s="38"/>
      <c r="H34" s="38"/>
      <c r="I34" s="144">
        <v>0.12</v>
      </c>
      <c r="J34" s="143">
        <f>ROUND(((SUM(BF83:BF104))*I34),  2)</f>
        <v>0</v>
      </c>
      <c r="K34" s="38"/>
      <c r="L34" s="130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28" t="s">
        <v>42</v>
      </c>
      <c r="F35" s="143">
        <f>ROUND((SUM(BG83:BG104)),  2)</f>
        <v>0</v>
      </c>
      <c r="G35" s="38"/>
      <c r="H35" s="38"/>
      <c r="I35" s="144">
        <v>0.20999999999999999</v>
      </c>
      <c r="J35" s="143">
        <f>0</f>
        <v>0</v>
      </c>
      <c r="K35" s="38"/>
      <c r="L35" s="130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28" t="s">
        <v>43</v>
      </c>
      <c r="F36" s="143">
        <f>ROUND((SUM(BH83:BH104)),  2)</f>
        <v>0</v>
      </c>
      <c r="G36" s="38"/>
      <c r="H36" s="38"/>
      <c r="I36" s="144">
        <v>0.12</v>
      </c>
      <c r="J36" s="143">
        <f>0</f>
        <v>0</v>
      </c>
      <c r="K36" s="38"/>
      <c r="L36" s="130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28" t="s">
        <v>44</v>
      </c>
      <c r="F37" s="143">
        <f>ROUND((SUM(BI83:BI104)),  2)</f>
        <v>0</v>
      </c>
      <c r="G37" s="38"/>
      <c r="H37" s="38"/>
      <c r="I37" s="144">
        <v>0</v>
      </c>
      <c r="J37" s="143">
        <f>0</f>
        <v>0</v>
      </c>
      <c r="K37" s="38"/>
      <c r="L37" s="130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0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45"/>
      <c r="D39" s="146" t="s">
        <v>45</v>
      </c>
      <c r="E39" s="147"/>
      <c r="F39" s="147"/>
      <c r="G39" s="148" t="s">
        <v>46</v>
      </c>
      <c r="H39" s="149" t="s">
        <v>47</v>
      </c>
      <c r="I39" s="147"/>
      <c r="J39" s="150">
        <f>SUM(J30:J37)</f>
        <v>0</v>
      </c>
      <c r="K39" s="151"/>
      <c r="L39" s="130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152"/>
      <c r="C40" s="153"/>
      <c r="D40" s="153"/>
      <c r="E40" s="153"/>
      <c r="F40" s="153"/>
      <c r="G40" s="153"/>
      <c r="H40" s="153"/>
      <c r="I40" s="153"/>
      <c r="J40" s="153"/>
      <c r="K40" s="153"/>
      <c r="L40" s="130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/>
    <row r="42" hidden="1"/>
    <row r="43" hidden="1"/>
    <row r="44" s="2" customFormat="1" ht="6.96" customHeight="1">
      <c r="A44" s="38"/>
      <c r="B44" s="154"/>
      <c r="C44" s="155"/>
      <c r="D44" s="155"/>
      <c r="E44" s="155"/>
      <c r="F44" s="155"/>
      <c r="G44" s="155"/>
      <c r="H44" s="155"/>
      <c r="I44" s="155"/>
      <c r="J44" s="155"/>
      <c r="K44" s="155"/>
      <c r="L44" s="130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83</v>
      </c>
      <c r="D45" s="40"/>
      <c r="E45" s="40"/>
      <c r="F45" s="40"/>
      <c r="G45" s="40"/>
      <c r="H45" s="40"/>
      <c r="I45" s="40"/>
      <c r="J45" s="40"/>
      <c r="K45" s="40"/>
      <c r="L45" s="130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0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0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56" t="str">
        <f>E7</f>
        <v>Zpevnění povrchu skládky cestmistrovství Luže na ppč. 267/5</v>
      </c>
      <c r="F48" s="32"/>
      <c r="G48" s="32"/>
      <c r="H48" s="32"/>
      <c r="I48" s="40"/>
      <c r="J48" s="40"/>
      <c r="K48" s="40"/>
      <c r="L48" s="130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81</v>
      </c>
      <c r="D49" s="40"/>
      <c r="E49" s="40"/>
      <c r="F49" s="40"/>
      <c r="G49" s="40"/>
      <c r="H49" s="40"/>
      <c r="I49" s="40"/>
      <c r="J49" s="40"/>
      <c r="K49" s="40"/>
      <c r="L49" s="130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01 - Ocenění v ÚRS 2025/1</v>
      </c>
      <c r="F50" s="40"/>
      <c r="G50" s="40"/>
      <c r="H50" s="40"/>
      <c r="I50" s="40"/>
      <c r="J50" s="40"/>
      <c r="K50" s="40"/>
      <c r="L50" s="130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0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29. 5. 2025</v>
      </c>
      <c r="K52" s="40"/>
      <c r="L52" s="130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0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30</v>
      </c>
      <c r="J54" s="36" t="str">
        <f>E21</f>
        <v xml:space="preserve"> </v>
      </c>
      <c r="K54" s="40"/>
      <c r="L54" s="130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28</v>
      </c>
      <c r="D55" s="40"/>
      <c r="E55" s="40"/>
      <c r="F55" s="27" t="str">
        <f>IF(E18="","",E18)</f>
        <v>Vyplň údaj</v>
      </c>
      <c r="G55" s="40"/>
      <c r="H55" s="40"/>
      <c r="I55" s="32" t="s">
        <v>32</v>
      </c>
      <c r="J55" s="36" t="str">
        <f>E24</f>
        <v xml:space="preserve"> </v>
      </c>
      <c r="K55" s="40"/>
      <c r="L55" s="130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0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57" t="s">
        <v>84</v>
      </c>
      <c r="D57" s="158"/>
      <c r="E57" s="158"/>
      <c r="F57" s="158"/>
      <c r="G57" s="158"/>
      <c r="H57" s="158"/>
      <c r="I57" s="158"/>
      <c r="J57" s="159" t="s">
        <v>85</v>
      </c>
      <c r="K57" s="158"/>
      <c r="L57" s="130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0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0" t="s">
        <v>67</v>
      </c>
      <c r="D59" s="40"/>
      <c r="E59" s="40"/>
      <c r="F59" s="40"/>
      <c r="G59" s="40"/>
      <c r="H59" s="40"/>
      <c r="I59" s="40"/>
      <c r="J59" s="102">
        <f>J83</f>
        <v>0</v>
      </c>
      <c r="K59" s="40"/>
      <c r="L59" s="130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86</v>
      </c>
    </row>
    <row r="60" s="9" customFormat="1" ht="24.96" customHeight="1">
      <c r="A60" s="9"/>
      <c r="B60" s="161"/>
      <c r="C60" s="162"/>
      <c r="D60" s="163" t="s">
        <v>87</v>
      </c>
      <c r="E60" s="164"/>
      <c r="F60" s="164"/>
      <c r="G60" s="164"/>
      <c r="H60" s="164"/>
      <c r="I60" s="164"/>
      <c r="J60" s="165">
        <f>J84</f>
        <v>0</v>
      </c>
      <c r="K60" s="162"/>
      <c r="L60" s="16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7"/>
      <c r="C61" s="168"/>
      <c r="D61" s="169" t="s">
        <v>88</v>
      </c>
      <c r="E61" s="170"/>
      <c r="F61" s="170"/>
      <c r="G61" s="170"/>
      <c r="H61" s="170"/>
      <c r="I61" s="170"/>
      <c r="J61" s="171">
        <f>J85</f>
        <v>0</v>
      </c>
      <c r="K61" s="168"/>
      <c r="L61" s="172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7"/>
      <c r="C62" s="168"/>
      <c r="D62" s="169" t="s">
        <v>89</v>
      </c>
      <c r="E62" s="170"/>
      <c r="F62" s="170"/>
      <c r="G62" s="170"/>
      <c r="H62" s="170"/>
      <c r="I62" s="170"/>
      <c r="J62" s="171">
        <f>J99</f>
        <v>0</v>
      </c>
      <c r="K62" s="168"/>
      <c r="L62" s="172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7"/>
      <c r="C63" s="168"/>
      <c r="D63" s="169" t="s">
        <v>90</v>
      </c>
      <c r="E63" s="170"/>
      <c r="F63" s="170"/>
      <c r="G63" s="170"/>
      <c r="H63" s="170"/>
      <c r="I63" s="170"/>
      <c r="J63" s="171">
        <f>J102</f>
        <v>0</v>
      </c>
      <c r="K63" s="168"/>
      <c r="L63" s="172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30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30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0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91</v>
      </c>
      <c r="D70" s="40"/>
      <c r="E70" s="40"/>
      <c r="F70" s="40"/>
      <c r="G70" s="40"/>
      <c r="H70" s="40"/>
      <c r="I70" s="40"/>
      <c r="J70" s="40"/>
      <c r="K70" s="40"/>
      <c r="L70" s="130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0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30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56" t="str">
        <f>E7</f>
        <v>Zpevnění povrchu skládky cestmistrovství Luže na ppč. 267/5</v>
      </c>
      <c r="F73" s="32"/>
      <c r="G73" s="32"/>
      <c r="H73" s="32"/>
      <c r="I73" s="40"/>
      <c r="J73" s="40"/>
      <c r="K73" s="40"/>
      <c r="L73" s="130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81</v>
      </c>
      <c r="D74" s="40"/>
      <c r="E74" s="40"/>
      <c r="F74" s="40"/>
      <c r="G74" s="40"/>
      <c r="H74" s="40"/>
      <c r="I74" s="40"/>
      <c r="J74" s="40"/>
      <c r="K74" s="40"/>
      <c r="L74" s="130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69" t="str">
        <f>E9</f>
        <v>01 - Ocenění v ÚRS 2025/1</v>
      </c>
      <c r="F75" s="40"/>
      <c r="G75" s="40"/>
      <c r="H75" s="40"/>
      <c r="I75" s="40"/>
      <c r="J75" s="40"/>
      <c r="K75" s="40"/>
      <c r="L75" s="130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0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21</v>
      </c>
      <c r="D77" s="40"/>
      <c r="E77" s="40"/>
      <c r="F77" s="27" t="str">
        <f>F12</f>
        <v xml:space="preserve"> </v>
      </c>
      <c r="G77" s="40"/>
      <c r="H77" s="40"/>
      <c r="I77" s="32" t="s">
        <v>23</v>
      </c>
      <c r="J77" s="72" t="str">
        <f>IF(J12="","",J12)</f>
        <v>29. 5. 2025</v>
      </c>
      <c r="K77" s="40"/>
      <c r="L77" s="130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0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25</v>
      </c>
      <c r="D79" s="40"/>
      <c r="E79" s="40"/>
      <c r="F79" s="27" t="str">
        <f>E15</f>
        <v xml:space="preserve"> </v>
      </c>
      <c r="G79" s="40"/>
      <c r="H79" s="40"/>
      <c r="I79" s="32" t="s">
        <v>30</v>
      </c>
      <c r="J79" s="36" t="str">
        <f>E21</f>
        <v xml:space="preserve"> </v>
      </c>
      <c r="K79" s="40"/>
      <c r="L79" s="130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28</v>
      </c>
      <c r="D80" s="40"/>
      <c r="E80" s="40"/>
      <c r="F80" s="27" t="str">
        <f>IF(E18="","",E18)</f>
        <v>Vyplň údaj</v>
      </c>
      <c r="G80" s="40"/>
      <c r="H80" s="40"/>
      <c r="I80" s="32" t="s">
        <v>32</v>
      </c>
      <c r="J80" s="36" t="str">
        <f>E24</f>
        <v xml:space="preserve"> </v>
      </c>
      <c r="K80" s="40"/>
      <c r="L80" s="130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0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73"/>
      <c r="B82" s="174"/>
      <c r="C82" s="175" t="s">
        <v>92</v>
      </c>
      <c r="D82" s="176" t="s">
        <v>54</v>
      </c>
      <c r="E82" s="176" t="s">
        <v>50</v>
      </c>
      <c r="F82" s="176" t="s">
        <v>51</v>
      </c>
      <c r="G82" s="176" t="s">
        <v>93</v>
      </c>
      <c r="H82" s="176" t="s">
        <v>94</v>
      </c>
      <c r="I82" s="176" t="s">
        <v>95</v>
      </c>
      <c r="J82" s="177" t="s">
        <v>85</v>
      </c>
      <c r="K82" s="178" t="s">
        <v>96</v>
      </c>
      <c r="L82" s="179"/>
      <c r="M82" s="92" t="s">
        <v>19</v>
      </c>
      <c r="N82" s="93" t="s">
        <v>39</v>
      </c>
      <c r="O82" s="93" t="s">
        <v>97</v>
      </c>
      <c r="P82" s="93" t="s">
        <v>98</v>
      </c>
      <c r="Q82" s="93" t="s">
        <v>99</v>
      </c>
      <c r="R82" s="93" t="s">
        <v>100</v>
      </c>
      <c r="S82" s="93" t="s">
        <v>101</v>
      </c>
      <c r="T82" s="94" t="s">
        <v>102</v>
      </c>
      <c r="U82" s="173"/>
      <c r="V82" s="173"/>
      <c r="W82" s="173"/>
      <c r="X82" s="173"/>
      <c r="Y82" s="173"/>
      <c r="Z82" s="173"/>
      <c r="AA82" s="173"/>
      <c r="AB82" s="173"/>
      <c r="AC82" s="173"/>
      <c r="AD82" s="173"/>
      <c r="AE82" s="173"/>
    </row>
    <row r="83" s="2" customFormat="1" ht="22.8" customHeight="1">
      <c r="A83" s="38"/>
      <c r="B83" s="39"/>
      <c r="C83" s="99" t="s">
        <v>103</v>
      </c>
      <c r="D83" s="40"/>
      <c r="E83" s="40"/>
      <c r="F83" s="40"/>
      <c r="G83" s="40"/>
      <c r="H83" s="40"/>
      <c r="I83" s="40"/>
      <c r="J83" s="180">
        <f>BK83</f>
        <v>0</v>
      </c>
      <c r="K83" s="40"/>
      <c r="L83" s="44"/>
      <c r="M83" s="95"/>
      <c r="N83" s="181"/>
      <c r="O83" s="96"/>
      <c r="P83" s="182">
        <f>P84</f>
        <v>0</v>
      </c>
      <c r="Q83" s="96"/>
      <c r="R83" s="182">
        <f>R84</f>
        <v>1.8799999999999999</v>
      </c>
      <c r="S83" s="96"/>
      <c r="T83" s="183">
        <f>T84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68</v>
      </c>
      <c r="AU83" s="17" t="s">
        <v>86</v>
      </c>
      <c r="BK83" s="184">
        <f>BK84</f>
        <v>0</v>
      </c>
    </row>
    <row r="84" s="12" customFormat="1" ht="25.92" customHeight="1">
      <c r="A84" s="12"/>
      <c r="B84" s="185"/>
      <c r="C84" s="186"/>
      <c r="D84" s="187" t="s">
        <v>68</v>
      </c>
      <c r="E84" s="188" t="s">
        <v>104</v>
      </c>
      <c r="F84" s="188" t="s">
        <v>105</v>
      </c>
      <c r="G84" s="186"/>
      <c r="H84" s="186"/>
      <c r="I84" s="189"/>
      <c r="J84" s="190">
        <f>BK84</f>
        <v>0</v>
      </c>
      <c r="K84" s="186"/>
      <c r="L84" s="191"/>
      <c r="M84" s="192"/>
      <c r="N84" s="193"/>
      <c r="O84" s="193"/>
      <c r="P84" s="194">
        <f>P85+P99+P102</f>
        <v>0</v>
      </c>
      <c r="Q84" s="193"/>
      <c r="R84" s="194">
        <f>R85+R99+R102</f>
        <v>1.8799999999999999</v>
      </c>
      <c r="S84" s="193"/>
      <c r="T84" s="195">
        <f>T85+T99+T102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6" t="s">
        <v>77</v>
      </c>
      <c r="AT84" s="197" t="s">
        <v>68</v>
      </c>
      <c r="AU84" s="197" t="s">
        <v>69</v>
      </c>
      <c r="AY84" s="196" t="s">
        <v>106</v>
      </c>
      <c r="BK84" s="198">
        <f>BK85+BK99+BK102</f>
        <v>0</v>
      </c>
    </row>
    <row r="85" s="12" customFormat="1" ht="22.8" customHeight="1">
      <c r="A85" s="12"/>
      <c r="B85" s="185"/>
      <c r="C85" s="186"/>
      <c r="D85" s="187" t="s">
        <v>68</v>
      </c>
      <c r="E85" s="199" t="s">
        <v>77</v>
      </c>
      <c r="F85" s="199" t="s">
        <v>107</v>
      </c>
      <c r="G85" s="186"/>
      <c r="H85" s="186"/>
      <c r="I85" s="189"/>
      <c r="J85" s="200">
        <f>BK85</f>
        <v>0</v>
      </c>
      <c r="K85" s="186"/>
      <c r="L85" s="191"/>
      <c r="M85" s="192"/>
      <c r="N85" s="193"/>
      <c r="O85" s="193"/>
      <c r="P85" s="194">
        <f>SUM(P86:P98)</f>
        <v>0</v>
      </c>
      <c r="Q85" s="193"/>
      <c r="R85" s="194">
        <f>SUM(R86:R98)</f>
        <v>0</v>
      </c>
      <c r="S85" s="193"/>
      <c r="T85" s="195">
        <f>SUM(T86:T98)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6" t="s">
        <v>77</v>
      </c>
      <c r="AT85" s="197" t="s">
        <v>68</v>
      </c>
      <c r="AU85" s="197" t="s">
        <v>77</v>
      </c>
      <c r="AY85" s="196" t="s">
        <v>106</v>
      </c>
      <c r="BK85" s="198">
        <f>SUM(BK86:BK98)</f>
        <v>0</v>
      </c>
    </row>
    <row r="86" s="2" customFormat="1" ht="37.8" customHeight="1">
      <c r="A86" s="38"/>
      <c r="B86" s="39"/>
      <c r="C86" s="201" t="s">
        <v>77</v>
      </c>
      <c r="D86" s="201" t="s">
        <v>108</v>
      </c>
      <c r="E86" s="202" t="s">
        <v>109</v>
      </c>
      <c r="F86" s="203" t="s">
        <v>110</v>
      </c>
      <c r="G86" s="204" t="s">
        <v>111</v>
      </c>
      <c r="H86" s="205">
        <v>4000</v>
      </c>
      <c r="I86" s="206"/>
      <c r="J86" s="207">
        <f>ROUND(I86*H86,2)</f>
        <v>0</v>
      </c>
      <c r="K86" s="208"/>
      <c r="L86" s="44"/>
      <c r="M86" s="209" t="s">
        <v>19</v>
      </c>
      <c r="N86" s="210" t="s">
        <v>40</v>
      </c>
      <c r="O86" s="84"/>
      <c r="P86" s="211">
        <f>O86*H86</f>
        <v>0</v>
      </c>
      <c r="Q86" s="211">
        <v>0</v>
      </c>
      <c r="R86" s="211">
        <f>Q86*H86</f>
        <v>0</v>
      </c>
      <c r="S86" s="211">
        <v>0</v>
      </c>
      <c r="T86" s="212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3" t="s">
        <v>112</v>
      </c>
      <c r="AT86" s="213" t="s">
        <v>108</v>
      </c>
      <c r="AU86" s="213" t="s">
        <v>79</v>
      </c>
      <c r="AY86" s="17" t="s">
        <v>106</v>
      </c>
      <c r="BE86" s="214">
        <f>IF(N86="základní",J86,0)</f>
        <v>0</v>
      </c>
      <c r="BF86" s="214">
        <f>IF(N86="snížená",J86,0)</f>
        <v>0</v>
      </c>
      <c r="BG86" s="214">
        <f>IF(N86="zákl. přenesená",J86,0)</f>
        <v>0</v>
      </c>
      <c r="BH86" s="214">
        <f>IF(N86="sníž. přenesená",J86,0)</f>
        <v>0</v>
      </c>
      <c r="BI86" s="214">
        <f>IF(N86="nulová",J86,0)</f>
        <v>0</v>
      </c>
      <c r="BJ86" s="17" t="s">
        <v>77</v>
      </c>
      <c r="BK86" s="214">
        <f>ROUND(I86*H86,2)</f>
        <v>0</v>
      </c>
      <c r="BL86" s="17" t="s">
        <v>112</v>
      </c>
      <c r="BM86" s="213" t="s">
        <v>113</v>
      </c>
    </row>
    <row r="87" s="2" customFormat="1">
      <c r="A87" s="38"/>
      <c r="B87" s="39"/>
      <c r="C87" s="40"/>
      <c r="D87" s="215" t="s">
        <v>114</v>
      </c>
      <c r="E87" s="40"/>
      <c r="F87" s="216" t="s">
        <v>115</v>
      </c>
      <c r="G87" s="40"/>
      <c r="H87" s="40"/>
      <c r="I87" s="217"/>
      <c r="J87" s="40"/>
      <c r="K87" s="40"/>
      <c r="L87" s="44"/>
      <c r="M87" s="218"/>
      <c r="N87" s="219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114</v>
      </c>
      <c r="AU87" s="17" t="s">
        <v>79</v>
      </c>
    </row>
    <row r="88" s="2" customFormat="1" ht="62.7" customHeight="1">
      <c r="A88" s="38"/>
      <c r="B88" s="39"/>
      <c r="C88" s="201" t="s">
        <v>79</v>
      </c>
      <c r="D88" s="201" t="s">
        <v>108</v>
      </c>
      <c r="E88" s="202" t="s">
        <v>116</v>
      </c>
      <c r="F88" s="203" t="s">
        <v>117</v>
      </c>
      <c r="G88" s="204" t="s">
        <v>118</v>
      </c>
      <c r="H88" s="205">
        <v>600</v>
      </c>
      <c r="I88" s="206"/>
      <c r="J88" s="207">
        <f>ROUND(I88*H88,2)</f>
        <v>0</v>
      </c>
      <c r="K88" s="208"/>
      <c r="L88" s="44"/>
      <c r="M88" s="209" t="s">
        <v>19</v>
      </c>
      <c r="N88" s="210" t="s">
        <v>40</v>
      </c>
      <c r="O88" s="84"/>
      <c r="P88" s="211">
        <f>O88*H88</f>
        <v>0</v>
      </c>
      <c r="Q88" s="211">
        <v>0</v>
      </c>
      <c r="R88" s="211">
        <f>Q88*H88</f>
        <v>0</v>
      </c>
      <c r="S88" s="211">
        <v>0</v>
      </c>
      <c r="T88" s="212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3" t="s">
        <v>112</v>
      </c>
      <c r="AT88" s="213" t="s">
        <v>108</v>
      </c>
      <c r="AU88" s="213" t="s">
        <v>79</v>
      </c>
      <c r="AY88" s="17" t="s">
        <v>106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7" t="s">
        <v>77</v>
      </c>
      <c r="BK88" s="214">
        <f>ROUND(I88*H88,2)</f>
        <v>0</v>
      </c>
      <c r="BL88" s="17" t="s">
        <v>112</v>
      </c>
      <c r="BM88" s="213" t="s">
        <v>119</v>
      </c>
    </row>
    <row r="89" s="2" customFormat="1">
      <c r="A89" s="38"/>
      <c r="B89" s="39"/>
      <c r="C89" s="40"/>
      <c r="D89" s="215" t="s">
        <v>114</v>
      </c>
      <c r="E89" s="40"/>
      <c r="F89" s="216" t="s">
        <v>120</v>
      </c>
      <c r="G89" s="40"/>
      <c r="H89" s="40"/>
      <c r="I89" s="217"/>
      <c r="J89" s="40"/>
      <c r="K89" s="40"/>
      <c r="L89" s="44"/>
      <c r="M89" s="218"/>
      <c r="N89" s="219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114</v>
      </c>
      <c r="AU89" s="17" t="s">
        <v>79</v>
      </c>
    </row>
    <row r="90" s="13" customFormat="1">
      <c r="A90" s="13"/>
      <c r="B90" s="220"/>
      <c r="C90" s="221"/>
      <c r="D90" s="222" t="s">
        <v>121</v>
      </c>
      <c r="E90" s="223" t="s">
        <v>19</v>
      </c>
      <c r="F90" s="224" t="s">
        <v>122</v>
      </c>
      <c r="G90" s="221"/>
      <c r="H90" s="223" t="s">
        <v>19</v>
      </c>
      <c r="I90" s="225"/>
      <c r="J90" s="221"/>
      <c r="K90" s="221"/>
      <c r="L90" s="226"/>
      <c r="M90" s="227"/>
      <c r="N90" s="228"/>
      <c r="O90" s="228"/>
      <c r="P90" s="228"/>
      <c r="Q90" s="228"/>
      <c r="R90" s="228"/>
      <c r="S90" s="228"/>
      <c r="T90" s="229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0" t="s">
        <v>121</v>
      </c>
      <c r="AU90" s="230" t="s">
        <v>79</v>
      </c>
      <c r="AV90" s="13" t="s">
        <v>77</v>
      </c>
      <c r="AW90" s="13" t="s">
        <v>31</v>
      </c>
      <c r="AX90" s="13" t="s">
        <v>69</v>
      </c>
      <c r="AY90" s="230" t="s">
        <v>106</v>
      </c>
    </row>
    <row r="91" s="14" customFormat="1">
      <c r="A91" s="14"/>
      <c r="B91" s="231"/>
      <c r="C91" s="232"/>
      <c r="D91" s="222" t="s">
        <v>121</v>
      </c>
      <c r="E91" s="233" t="s">
        <v>19</v>
      </c>
      <c r="F91" s="234" t="s">
        <v>123</v>
      </c>
      <c r="G91" s="232"/>
      <c r="H91" s="235">
        <v>600</v>
      </c>
      <c r="I91" s="236"/>
      <c r="J91" s="232"/>
      <c r="K91" s="232"/>
      <c r="L91" s="237"/>
      <c r="M91" s="238"/>
      <c r="N91" s="239"/>
      <c r="O91" s="239"/>
      <c r="P91" s="239"/>
      <c r="Q91" s="239"/>
      <c r="R91" s="239"/>
      <c r="S91" s="239"/>
      <c r="T91" s="240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1" t="s">
        <v>121</v>
      </c>
      <c r="AU91" s="241" t="s">
        <v>79</v>
      </c>
      <c r="AV91" s="14" t="s">
        <v>79</v>
      </c>
      <c r="AW91" s="14" t="s">
        <v>31</v>
      </c>
      <c r="AX91" s="14" t="s">
        <v>69</v>
      </c>
      <c r="AY91" s="241" t="s">
        <v>106</v>
      </c>
    </row>
    <row r="92" s="15" customFormat="1">
      <c r="A92" s="15"/>
      <c r="B92" s="242"/>
      <c r="C92" s="243"/>
      <c r="D92" s="222" t="s">
        <v>121</v>
      </c>
      <c r="E92" s="244" t="s">
        <v>19</v>
      </c>
      <c r="F92" s="245" t="s">
        <v>124</v>
      </c>
      <c r="G92" s="243"/>
      <c r="H92" s="246">
        <v>600</v>
      </c>
      <c r="I92" s="247"/>
      <c r="J92" s="243"/>
      <c r="K92" s="243"/>
      <c r="L92" s="248"/>
      <c r="M92" s="249"/>
      <c r="N92" s="250"/>
      <c r="O92" s="250"/>
      <c r="P92" s="250"/>
      <c r="Q92" s="250"/>
      <c r="R92" s="250"/>
      <c r="S92" s="250"/>
      <c r="T92" s="251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T92" s="252" t="s">
        <v>121</v>
      </c>
      <c r="AU92" s="252" t="s">
        <v>79</v>
      </c>
      <c r="AV92" s="15" t="s">
        <v>125</v>
      </c>
      <c r="AW92" s="15" t="s">
        <v>31</v>
      </c>
      <c r="AX92" s="15" t="s">
        <v>77</v>
      </c>
      <c r="AY92" s="252" t="s">
        <v>106</v>
      </c>
    </row>
    <row r="93" s="2" customFormat="1" ht="66.75" customHeight="1">
      <c r="A93" s="38"/>
      <c r="B93" s="39"/>
      <c r="C93" s="201" t="s">
        <v>125</v>
      </c>
      <c r="D93" s="201" t="s">
        <v>108</v>
      </c>
      <c r="E93" s="202" t="s">
        <v>126</v>
      </c>
      <c r="F93" s="203" t="s">
        <v>127</v>
      </c>
      <c r="G93" s="204" t="s">
        <v>118</v>
      </c>
      <c r="H93" s="205">
        <v>1800</v>
      </c>
      <c r="I93" s="206"/>
      <c r="J93" s="207">
        <f>ROUND(I93*H93,2)</f>
        <v>0</v>
      </c>
      <c r="K93" s="208"/>
      <c r="L93" s="44"/>
      <c r="M93" s="209" t="s">
        <v>19</v>
      </c>
      <c r="N93" s="210" t="s">
        <v>40</v>
      </c>
      <c r="O93" s="84"/>
      <c r="P93" s="211">
        <f>O93*H93</f>
        <v>0</v>
      </c>
      <c r="Q93" s="211">
        <v>0</v>
      </c>
      <c r="R93" s="211">
        <f>Q93*H93</f>
        <v>0</v>
      </c>
      <c r="S93" s="211">
        <v>0</v>
      </c>
      <c r="T93" s="212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3" t="s">
        <v>112</v>
      </c>
      <c r="AT93" s="213" t="s">
        <v>108</v>
      </c>
      <c r="AU93" s="213" t="s">
        <v>79</v>
      </c>
      <c r="AY93" s="17" t="s">
        <v>106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7" t="s">
        <v>77</v>
      </c>
      <c r="BK93" s="214">
        <f>ROUND(I93*H93,2)</f>
        <v>0</v>
      </c>
      <c r="BL93" s="17" t="s">
        <v>112</v>
      </c>
      <c r="BM93" s="213" t="s">
        <v>128</v>
      </c>
    </row>
    <row r="94" s="2" customFormat="1">
      <c r="A94" s="38"/>
      <c r="B94" s="39"/>
      <c r="C94" s="40"/>
      <c r="D94" s="215" t="s">
        <v>114</v>
      </c>
      <c r="E94" s="40"/>
      <c r="F94" s="216" t="s">
        <v>129</v>
      </c>
      <c r="G94" s="40"/>
      <c r="H94" s="40"/>
      <c r="I94" s="217"/>
      <c r="J94" s="40"/>
      <c r="K94" s="40"/>
      <c r="L94" s="44"/>
      <c r="M94" s="218"/>
      <c r="N94" s="219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114</v>
      </c>
      <c r="AU94" s="17" t="s">
        <v>79</v>
      </c>
    </row>
    <row r="95" s="13" customFormat="1">
      <c r="A95" s="13"/>
      <c r="B95" s="220"/>
      <c r="C95" s="221"/>
      <c r="D95" s="222" t="s">
        <v>121</v>
      </c>
      <c r="E95" s="223" t="s">
        <v>19</v>
      </c>
      <c r="F95" s="224" t="s">
        <v>122</v>
      </c>
      <c r="G95" s="221"/>
      <c r="H95" s="223" t="s">
        <v>19</v>
      </c>
      <c r="I95" s="225"/>
      <c r="J95" s="221"/>
      <c r="K95" s="221"/>
      <c r="L95" s="226"/>
      <c r="M95" s="227"/>
      <c r="N95" s="228"/>
      <c r="O95" s="228"/>
      <c r="P95" s="228"/>
      <c r="Q95" s="228"/>
      <c r="R95" s="228"/>
      <c r="S95" s="228"/>
      <c r="T95" s="229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0" t="s">
        <v>121</v>
      </c>
      <c r="AU95" s="230" t="s">
        <v>79</v>
      </c>
      <c r="AV95" s="13" t="s">
        <v>77</v>
      </c>
      <c r="AW95" s="13" t="s">
        <v>31</v>
      </c>
      <c r="AX95" s="13" t="s">
        <v>69</v>
      </c>
      <c r="AY95" s="230" t="s">
        <v>106</v>
      </c>
    </row>
    <row r="96" s="13" customFormat="1">
      <c r="A96" s="13"/>
      <c r="B96" s="220"/>
      <c r="C96" s="221"/>
      <c r="D96" s="222" t="s">
        <v>121</v>
      </c>
      <c r="E96" s="223" t="s">
        <v>19</v>
      </c>
      <c r="F96" s="224" t="s">
        <v>130</v>
      </c>
      <c r="G96" s="221"/>
      <c r="H96" s="223" t="s">
        <v>19</v>
      </c>
      <c r="I96" s="225"/>
      <c r="J96" s="221"/>
      <c r="K96" s="221"/>
      <c r="L96" s="226"/>
      <c r="M96" s="227"/>
      <c r="N96" s="228"/>
      <c r="O96" s="228"/>
      <c r="P96" s="228"/>
      <c r="Q96" s="228"/>
      <c r="R96" s="228"/>
      <c r="S96" s="228"/>
      <c r="T96" s="229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0" t="s">
        <v>121</v>
      </c>
      <c r="AU96" s="230" t="s">
        <v>79</v>
      </c>
      <c r="AV96" s="13" t="s">
        <v>77</v>
      </c>
      <c r="AW96" s="13" t="s">
        <v>31</v>
      </c>
      <c r="AX96" s="13" t="s">
        <v>69</v>
      </c>
      <c r="AY96" s="230" t="s">
        <v>106</v>
      </c>
    </row>
    <row r="97" s="14" customFormat="1">
      <c r="A97" s="14"/>
      <c r="B97" s="231"/>
      <c r="C97" s="232"/>
      <c r="D97" s="222" t="s">
        <v>121</v>
      </c>
      <c r="E97" s="233" t="s">
        <v>19</v>
      </c>
      <c r="F97" s="234" t="s">
        <v>131</v>
      </c>
      <c r="G97" s="232"/>
      <c r="H97" s="235">
        <v>1800</v>
      </c>
      <c r="I97" s="236"/>
      <c r="J97" s="232"/>
      <c r="K97" s="232"/>
      <c r="L97" s="237"/>
      <c r="M97" s="238"/>
      <c r="N97" s="239"/>
      <c r="O97" s="239"/>
      <c r="P97" s="239"/>
      <c r="Q97" s="239"/>
      <c r="R97" s="239"/>
      <c r="S97" s="239"/>
      <c r="T97" s="240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1" t="s">
        <v>121</v>
      </c>
      <c r="AU97" s="241" t="s">
        <v>79</v>
      </c>
      <c r="AV97" s="14" t="s">
        <v>79</v>
      </c>
      <c r="AW97" s="14" t="s">
        <v>31</v>
      </c>
      <c r="AX97" s="14" t="s">
        <v>69</v>
      </c>
      <c r="AY97" s="241" t="s">
        <v>106</v>
      </c>
    </row>
    <row r="98" s="15" customFormat="1">
      <c r="A98" s="15"/>
      <c r="B98" s="242"/>
      <c r="C98" s="243"/>
      <c r="D98" s="222" t="s">
        <v>121</v>
      </c>
      <c r="E98" s="244" t="s">
        <v>19</v>
      </c>
      <c r="F98" s="245" t="s">
        <v>124</v>
      </c>
      <c r="G98" s="243"/>
      <c r="H98" s="246">
        <v>1800</v>
      </c>
      <c r="I98" s="247"/>
      <c r="J98" s="243"/>
      <c r="K98" s="243"/>
      <c r="L98" s="248"/>
      <c r="M98" s="249"/>
      <c r="N98" s="250"/>
      <c r="O98" s="250"/>
      <c r="P98" s="250"/>
      <c r="Q98" s="250"/>
      <c r="R98" s="250"/>
      <c r="S98" s="250"/>
      <c r="T98" s="251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52" t="s">
        <v>121</v>
      </c>
      <c r="AU98" s="252" t="s">
        <v>79</v>
      </c>
      <c r="AV98" s="15" t="s">
        <v>125</v>
      </c>
      <c r="AW98" s="15" t="s">
        <v>31</v>
      </c>
      <c r="AX98" s="15" t="s">
        <v>77</v>
      </c>
      <c r="AY98" s="252" t="s">
        <v>106</v>
      </c>
    </row>
    <row r="99" s="12" customFormat="1" ht="22.8" customHeight="1">
      <c r="A99" s="12"/>
      <c r="B99" s="185"/>
      <c r="C99" s="186"/>
      <c r="D99" s="187" t="s">
        <v>68</v>
      </c>
      <c r="E99" s="199" t="s">
        <v>132</v>
      </c>
      <c r="F99" s="199" t="s">
        <v>133</v>
      </c>
      <c r="G99" s="186"/>
      <c r="H99" s="186"/>
      <c r="I99" s="189"/>
      <c r="J99" s="200">
        <f>BK99</f>
        <v>0</v>
      </c>
      <c r="K99" s="186"/>
      <c r="L99" s="191"/>
      <c r="M99" s="192"/>
      <c r="N99" s="193"/>
      <c r="O99" s="193"/>
      <c r="P99" s="194">
        <f>SUM(P100:P101)</f>
        <v>0</v>
      </c>
      <c r="Q99" s="193"/>
      <c r="R99" s="194">
        <f>SUM(R100:R101)</f>
        <v>0</v>
      </c>
      <c r="S99" s="193"/>
      <c r="T99" s="195">
        <f>SUM(T100:T101)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6" t="s">
        <v>77</v>
      </c>
      <c r="AT99" s="197" t="s">
        <v>68</v>
      </c>
      <c r="AU99" s="197" t="s">
        <v>77</v>
      </c>
      <c r="AY99" s="196" t="s">
        <v>106</v>
      </c>
      <c r="BK99" s="198">
        <f>SUM(BK100:BK101)</f>
        <v>0</v>
      </c>
    </row>
    <row r="100" s="2" customFormat="1" ht="37.8" customHeight="1">
      <c r="A100" s="38"/>
      <c r="B100" s="39"/>
      <c r="C100" s="201" t="s">
        <v>112</v>
      </c>
      <c r="D100" s="201" t="s">
        <v>108</v>
      </c>
      <c r="E100" s="202" t="s">
        <v>134</v>
      </c>
      <c r="F100" s="203" t="s">
        <v>135</v>
      </c>
      <c r="G100" s="204" t="s">
        <v>111</v>
      </c>
      <c r="H100" s="205">
        <v>4000</v>
      </c>
      <c r="I100" s="206"/>
      <c r="J100" s="207">
        <f>ROUND(I100*H100,2)</f>
        <v>0</v>
      </c>
      <c r="K100" s="208"/>
      <c r="L100" s="44"/>
      <c r="M100" s="209" t="s">
        <v>19</v>
      </c>
      <c r="N100" s="210" t="s">
        <v>40</v>
      </c>
      <c r="O100" s="84"/>
      <c r="P100" s="211">
        <f>O100*H100</f>
        <v>0</v>
      </c>
      <c r="Q100" s="211">
        <v>0</v>
      </c>
      <c r="R100" s="211">
        <f>Q100*H100</f>
        <v>0</v>
      </c>
      <c r="S100" s="211">
        <v>0</v>
      </c>
      <c r="T100" s="212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3" t="s">
        <v>112</v>
      </c>
      <c r="AT100" s="213" t="s">
        <v>108</v>
      </c>
      <c r="AU100" s="213" t="s">
        <v>79</v>
      </c>
      <c r="AY100" s="17" t="s">
        <v>106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17" t="s">
        <v>77</v>
      </c>
      <c r="BK100" s="214">
        <f>ROUND(I100*H100,2)</f>
        <v>0</v>
      </c>
      <c r="BL100" s="17" t="s">
        <v>112</v>
      </c>
      <c r="BM100" s="213" t="s">
        <v>136</v>
      </c>
    </row>
    <row r="101" s="2" customFormat="1">
      <c r="A101" s="38"/>
      <c r="B101" s="39"/>
      <c r="C101" s="40"/>
      <c r="D101" s="222" t="s">
        <v>137</v>
      </c>
      <c r="E101" s="40"/>
      <c r="F101" s="253" t="s">
        <v>138</v>
      </c>
      <c r="G101" s="40"/>
      <c r="H101" s="40"/>
      <c r="I101" s="217"/>
      <c r="J101" s="40"/>
      <c r="K101" s="40"/>
      <c r="L101" s="44"/>
      <c r="M101" s="218"/>
      <c r="N101" s="219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137</v>
      </c>
      <c r="AU101" s="17" t="s">
        <v>79</v>
      </c>
    </row>
    <row r="102" s="12" customFormat="1" ht="22.8" customHeight="1">
      <c r="A102" s="12"/>
      <c r="B102" s="185"/>
      <c r="C102" s="186"/>
      <c r="D102" s="187" t="s">
        <v>68</v>
      </c>
      <c r="E102" s="199" t="s">
        <v>139</v>
      </c>
      <c r="F102" s="199" t="s">
        <v>140</v>
      </c>
      <c r="G102" s="186"/>
      <c r="H102" s="186"/>
      <c r="I102" s="189"/>
      <c r="J102" s="200">
        <f>BK102</f>
        <v>0</v>
      </c>
      <c r="K102" s="186"/>
      <c r="L102" s="191"/>
      <c r="M102" s="192"/>
      <c r="N102" s="193"/>
      <c r="O102" s="193"/>
      <c r="P102" s="194">
        <f>SUM(P103:P104)</f>
        <v>0</v>
      </c>
      <c r="Q102" s="193"/>
      <c r="R102" s="194">
        <f>SUM(R103:R104)</f>
        <v>1.8799999999999999</v>
      </c>
      <c r="S102" s="193"/>
      <c r="T102" s="195">
        <f>SUM(T103:T104)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196" t="s">
        <v>77</v>
      </c>
      <c r="AT102" s="197" t="s">
        <v>68</v>
      </c>
      <c r="AU102" s="197" t="s">
        <v>77</v>
      </c>
      <c r="AY102" s="196" t="s">
        <v>106</v>
      </c>
      <c r="BK102" s="198">
        <f>SUM(BK103:BK104)</f>
        <v>0</v>
      </c>
    </row>
    <row r="103" s="2" customFormat="1" ht="24.15" customHeight="1">
      <c r="A103" s="38"/>
      <c r="B103" s="39"/>
      <c r="C103" s="201" t="s">
        <v>132</v>
      </c>
      <c r="D103" s="201" t="s">
        <v>108</v>
      </c>
      <c r="E103" s="202" t="s">
        <v>141</v>
      </c>
      <c r="F103" s="203" t="s">
        <v>142</v>
      </c>
      <c r="G103" s="204" t="s">
        <v>111</v>
      </c>
      <c r="H103" s="205">
        <v>4000</v>
      </c>
      <c r="I103" s="206"/>
      <c r="J103" s="207">
        <f>ROUND(I103*H103,2)</f>
        <v>0</v>
      </c>
      <c r="K103" s="208"/>
      <c r="L103" s="44"/>
      <c r="M103" s="209" t="s">
        <v>19</v>
      </c>
      <c r="N103" s="210" t="s">
        <v>40</v>
      </c>
      <c r="O103" s="84"/>
      <c r="P103" s="211">
        <f>O103*H103</f>
        <v>0</v>
      </c>
      <c r="Q103" s="211">
        <v>0.00046999999999999999</v>
      </c>
      <c r="R103" s="211">
        <f>Q103*H103</f>
        <v>1.8799999999999999</v>
      </c>
      <c r="S103" s="211">
        <v>0</v>
      </c>
      <c r="T103" s="212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3" t="s">
        <v>112</v>
      </c>
      <c r="AT103" s="213" t="s">
        <v>108</v>
      </c>
      <c r="AU103" s="213" t="s">
        <v>79</v>
      </c>
      <c r="AY103" s="17" t="s">
        <v>106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7" t="s">
        <v>77</v>
      </c>
      <c r="BK103" s="214">
        <f>ROUND(I103*H103,2)</f>
        <v>0</v>
      </c>
      <c r="BL103" s="17" t="s">
        <v>112</v>
      </c>
      <c r="BM103" s="213" t="s">
        <v>143</v>
      </c>
    </row>
    <row r="104" s="2" customFormat="1">
      <c r="A104" s="38"/>
      <c r="B104" s="39"/>
      <c r="C104" s="40"/>
      <c r="D104" s="215" t="s">
        <v>114</v>
      </c>
      <c r="E104" s="40"/>
      <c r="F104" s="216" t="s">
        <v>144</v>
      </c>
      <c r="G104" s="40"/>
      <c r="H104" s="40"/>
      <c r="I104" s="217"/>
      <c r="J104" s="40"/>
      <c r="K104" s="40"/>
      <c r="L104" s="44"/>
      <c r="M104" s="254"/>
      <c r="N104" s="255"/>
      <c r="O104" s="256"/>
      <c r="P104" s="256"/>
      <c r="Q104" s="256"/>
      <c r="R104" s="256"/>
      <c r="S104" s="256"/>
      <c r="T104" s="257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114</v>
      </c>
      <c r="AU104" s="17" t="s">
        <v>79</v>
      </c>
    </row>
    <row r="105" s="2" customFormat="1" ht="6.96" customHeight="1">
      <c r="A105" s="38"/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44"/>
      <c r="M105" s="38"/>
      <c r="O105" s="38"/>
      <c r="P105" s="38"/>
      <c r="Q105" s="38"/>
      <c r="R105" s="38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</sheetData>
  <sheetProtection sheet="1" autoFilter="0" formatColumns="0" formatRows="0" objects="1" scenarios="1" spinCount="100000" saltValue="lJBwE/KhB+VvHkMQp/Lix0CYLwjV8LtwBEIEV0VW4dsnNASoKnX+hepcswUaMGv6e5YkZAz++hhh/AwwGJahYg==" hashValue="WtIWXjzeMpcKeIcLG2HxD/Yo/TXx7wJqO8MVIqBO+fMjal9XMzd7TTY8qSTQAsUf0nUj/tiXa8W7vhN3BBeM5g==" algorithmName="SHA-512" password="CFE1"/>
  <autoFilter ref="C82:K104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5_01/113108441"/>
    <hyperlink ref="F89" r:id="rId2" display="https://podminky.urs.cz/item/CS_URS_2025_01/162751117"/>
    <hyperlink ref="F94" r:id="rId3" display="https://podminky.urs.cz/item/CS_URS_2025_01/162751119"/>
    <hyperlink ref="F104" r:id="rId4" display="https://podminky.urs.cz/item/CS_URS_2025_01/91972612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DESKTOP-JVGJ8C1\Příprava</dc:creator>
  <cp:lastModifiedBy>DESKTOP-JVGJ8C1\Příprava</cp:lastModifiedBy>
  <dcterms:created xsi:type="dcterms:W3CDTF">2025-06-24T09:26:46Z</dcterms:created>
  <dcterms:modified xsi:type="dcterms:W3CDTF">2025-06-24T09:26:48Z</dcterms:modified>
</cp:coreProperties>
</file>