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D1-01 00 Pol" sheetId="12" r:id="rId4"/>
    <sheet name="D1-01 01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'D1-01 00 Pol'!$1:$7</definedName>
    <definedName name="_xlnm.Print_Titles" localSheetId="4">'D1-01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'D1-01 00 Pol'!$A$1:$W$37</definedName>
    <definedName name="_xlnm.Print_Area" localSheetId="4">'D1-01 01 Pol'!$A$1:$W$306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40" i="1"/>
  <c r="F40" i="1"/>
  <c r="G39" i="1"/>
  <c r="F39" i="1"/>
  <c r="G305" i="13"/>
  <c r="BA38" i="13"/>
  <c r="G9" i="13"/>
  <c r="G8" i="13" s="1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9" i="13"/>
  <c r="I19" i="13"/>
  <c r="K19" i="13"/>
  <c r="M19" i="13"/>
  <c r="O19" i="13"/>
  <c r="Q19" i="13"/>
  <c r="V19" i="13"/>
  <c r="G23" i="13"/>
  <c r="I23" i="13"/>
  <c r="K23" i="13"/>
  <c r="M23" i="13"/>
  <c r="O23" i="13"/>
  <c r="Q23" i="13"/>
  <c r="V23" i="13"/>
  <c r="G27" i="13"/>
  <c r="I27" i="13"/>
  <c r="K27" i="13"/>
  <c r="M27" i="13"/>
  <c r="O27" i="13"/>
  <c r="Q27" i="13"/>
  <c r="V27" i="13"/>
  <c r="G30" i="13"/>
  <c r="I30" i="13"/>
  <c r="K30" i="13"/>
  <c r="M30" i="13"/>
  <c r="O30" i="13"/>
  <c r="Q30" i="13"/>
  <c r="V30" i="13"/>
  <c r="G33" i="13"/>
  <c r="I33" i="13"/>
  <c r="K33" i="13"/>
  <c r="M33" i="13"/>
  <c r="O33" i="13"/>
  <c r="Q33" i="13"/>
  <c r="V33" i="13"/>
  <c r="G37" i="13"/>
  <c r="G36" i="13" s="1"/>
  <c r="I37" i="13"/>
  <c r="I36" i="13" s="1"/>
  <c r="K37" i="13"/>
  <c r="K36" i="13" s="1"/>
  <c r="M37" i="13"/>
  <c r="M36" i="13" s="1"/>
  <c r="O37" i="13"/>
  <c r="O36" i="13" s="1"/>
  <c r="Q37" i="13"/>
  <c r="Q36" i="13" s="1"/>
  <c r="V37" i="13"/>
  <c r="V36" i="13" s="1"/>
  <c r="G42" i="13"/>
  <c r="I42" i="13"/>
  <c r="K42" i="13"/>
  <c r="M42" i="13"/>
  <c r="O42" i="13"/>
  <c r="Q42" i="13"/>
  <c r="V42" i="13"/>
  <c r="G48" i="13"/>
  <c r="I48" i="13"/>
  <c r="K48" i="13"/>
  <c r="M48" i="13"/>
  <c r="O48" i="13"/>
  <c r="Q48" i="13"/>
  <c r="V48" i="13"/>
  <c r="G52" i="13"/>
  <c r="I52" i="13"/>
  <c r="K52" i="13"/>
  <c r="M52" i="13"/>
  <c r="O52" i="13"/>
  <c r="Q52" i="13"/>
  <c r="V52" i="13"/>
  <c r="G59" i="13"/>
  <c r="I59" i="13"/>
  <c r="K59" i="13"/>
  <c r="M59" i="13"/>
  <c r="O59" i="13"/>
  <c r="Q59" i="13"/>
  <c r="V59" i="13"/>
  <c r="G65" i="13"/>
  <c r="G64" i="13" s="1"/>
  <c r="I65" i="13"/>
  <c r="I64" i="13" s="1"/>
  <c r="K65" i="13"/>
  <c r="K64" i="13" s="1"/>
  <c r="M65" i="13"/>
  <c r="M64" i="13" s="1"/>
  <c r="O65" i="13"/>
  <c r="O64" i="13" s="1"/>
  <c r="Q65" i="13"/>
  <c r="Q64" i="13" s="1"/>
  <c r="V65" i="13"/>
  <c r="V64" i="13" s="1"/>
  <c r="G71" i="13"/>
  <c r="I71" i="13"/>
  <c r="K71" i="13"/>
  <c r="M71" i="13"/>
  <c r="O71" i="13"/>
  <c r="Q71" i="13"/>
  <c r="V71" i="13"/>
  <c r="G74" i="13"/>
  <c r="I74" i="13"/>
  <c r="K74" i="13"/>
  <c r="M74" i="13"/>
  <c r="O74" i="13"/>
  <c r="Q74" i="13"/>
  <c r="V74" i="13"/>
  <c r="G76" i="13"/>
  <c r="I76" i="13"/>
  <c r="K76" i="13"/>
  <c r="M76" i="13"/>
  <c r="O76" i="13"/>
  <c r="Q76" i="13"/>
  <c r="V76" i="13"/>
  <c r="G78" i="13"/>
  <c r="I78" i="13"/>
  <c r="K78" i="13"/>
  <c r="M78" i="13"/>
  <c r="O78" i="13"/>
  <c r="Q78" i="13"/>
  <c r="V78" i="13"/>
  <c r="G82" i="13"/>
  <c r="G81" i="13" s="1"/>
  <c r="I82" i="13"/>
  <c r="I81" i="13" s="1"/>
  <c r="K82" i="13"/>
  <c r="K81" i="13" s="1"/>
  <c r="M82" i="13"/>
  <c r="M81" i="13" s="1"/>
  <c r="O82" i="13"/>
  <c r="O81" i="13" s="1"/>
  <c r="Q82" i="13"/>
  <c r="Q81" i="13" s="1"/>
  <c r="V82" i="13"/>
  <c r="V81" i="13" s="1"/>
  <c r="G86" i="13"/>
  <c r="G85" i="13" s="1"/>
  <c r="I86" i="13"/>
  <c r="I85" i="13" s="1"/>
  <c r="K86" i="13"/>
  <c r="K85" i="13" s="1"/>
  <c r="M86" i="13"/>
  <c r="M85" i="13" s="1"/>
  <c r="O86" i="13"/>
  <c r="O85" i="13" s="1"/>
  <c r="Q86" i="13"/>
  <c r="Q85" i="13" s="1"/>
  <c r="V86" i="13"/>
  <c r="V85" i="13" s="1"/>
  <c r="G89" i="13"/>
  <c r="G88" i="13" s="1"/>
  <c r="I89" i="13"/>
  <c r="I88" i="13" s="1"/>
  <c r="K89" i="13"/>
  <c r="K88" i="13" s="1"/>
  <c r="M89" i="13"/>
  <c r="M88" i="13" s="1"/>
  <c r="O89" i="13"/>
  <c r="O88" i="13" s="1"/>
  <c r="Q89" i="13"/>
  <c r="Q88" i="13" s="1"/>
  <c r="V89" i="13"/>
  <c r="V88" i="13" s="1"/>
  <c r="G91" i="13"/>
  <c r="I91" i="13"/>
  <c r="K91" i="13"/>
  <c r="M91" i="13"/>
  <c r="O91" i="13"/>
  <c r="Q91" i="13"/>
  <c r="V91" i="13"/>
  <c r="G95" i="13"/>
  <c r="G94" i="13" s="1"/>
  <c r="I95" i="13"/>
  <c r="I94" i="13" s="1"/>
  <c r="K95" i="13"/>
  <c r="K94" i="13" s="1"/>
  <c r="M95" i="13"/>
  <c r="M94" i="13" s="1"/>
  <c r="O95" i="13"/>
  <c r="O94" i="13" s="1"/>
  <c r="Q95" i="13"/>
  <c r="Q94" i="13" s="1"/>
  <c r="V95" i="13"/>
  <c r="V94" i="13" s="1"/>
  <c r="G98" i="13"/>
  <c r="I98" i="13"/>
  <c r="K98" i="13"/>
  <c r="M98" i="13"/>
  <c r="O98" i="13"/>
  <c r="Q98" i="13"/>
  <c r="V98" i="13"/>
  <c r="G103" i="13"/>
  <c r="I103" i="13"/>
  <c r="K103" i="13"/>
  <c r="M103" i="13"/>
  <c r="O103" i="13"/>
  <c r="Q103" i="13"/>
  <c r="V103" i="13"/>
  <c r="G106" i="13"/>
  <c r="I106" i="13"/>
  <c r="K106" i="13"/>
  <c r="M106" i="13"/>
  <c r="O106" i="13"/>
  <c r="Q106" i="13"/>
  <c r="V106" i="13"/>
  <c r="G110" i="13"/>
  <c r="I110" i="13"/>
  <c r="K110" i="13"/>
  <c r="M110" i="13"/>
  <c r="O110" i="13"/>
  <c r="Q110" i="13"/>
  <c r="V110" i="13"/>
  <c r="G116" i="13"/>
  <c r="I116" i="13"/>
  <c r="K116" i="13"/>
  <c r="M116" i="13"/>
  <c r="O116" i="13"/>
  <c r="Q116" i="13"/>
  <c r="V116" i="13"/>
  <c r="G120" i="13"/>
  <c r="I120" i="13"/>
  <c r="K120" i="13"/>
  <c r="M120" i="13"/>
  <c r="O120" i="13"/>
  <c r="Q120" i="13"/>
  <c r="V120" i="13"/>
  <c r="G122" i="13"/>
  <c r="I122" i="13"/>
  <c r="K122" i="13"/>
  <c r="M122" i="13"/>
  <c r="O122" i="13"/>
  <c r="Q122" i="13"/>
  <c r="V122" i="13"/>
  <c r="G126" i="13"/>
  <c r="G125" i="13" s="1"/>
  <c r="I126" i="13"/>
  <c r="I125" i="13" s="1"/>
  <c r="K126" i="13"/>
  <c r="K125" i="13" s="1"/>
  <c r="M126" i="13"/>
  <c r="M125" i="13" s="1"/>
  <c r="O126" i="13"/>
  <c r="O125" i="13" s="1"/>
  <c r="Q126" i="13"/>
  <c r="Q125" i="13" s="1"/>
  <c r="V126" i="13"/>
  <c r="V125" i="13" s="1"/>
  <c r="G129" i="13"/>
  <c r="I129" i="13"/>
  <c r="K129" i="13"/>
  <c r="M129" i="13"/>
  <c r="O129" i="13"/>
  <c r="Q129" i="13"/>
  <c r="V129" i="13"/>
  <c r="G132" i="13"/>
  <c r="G131" i="13" s="1"/>
  <c r="I132" i="13"/>
  <c r="I131" i="13" s="1"/>
  <c r="K132" i="13"/>
  <c r="K131" i="13" s="1"/>
  <c r="M132" i="13"/>
  <c r="M131" i="13" s="1"/>
  <c r="O132" i="13"/>
  <c r="O131" i="13" s="1"/>
  <c r="Q132" i="13"/>
  <c r="Q131" i="13" s="1"/>
  <c r="V132" i="13"/>
  <c r="V131" i="13" s="1"/>
  <c r="G134" i="13"/>
  <c r="I134" i="13"/>
  <c r="K134" i="13"/>
  <c r="M134" i="13"/>
  <c r="O134" i="13"/>
  <c r="Q134" i="13"/>
  <c r="V134" i="13"/>
  <c r="G136" i="13"/>
  <c r="I136" i="13"/>
  <c r="K136" i="13"/>
  <c r="M136" i="13"/>
  <c r="O136" i="13"/>
  <c r="Q136" i="13"/>
  <c r="V136" i="13"/>
  <c r="G140" i="13"/>
  <c r="G139" i="13" s="1"/>
  <c r="I140" i="13"/>
  <c r="I139" i="13" s="1"/>
  <c r="K140" i="13"/>
  <c r="K139" i="13" s="1"/>
  <c r="M140" i="13"/>
  <c r="M139" i="13" s="1"/>
  <c r="O140" i="13"/>
  <c r="O139" i="13" s="1"/>
  <c r="Q140" i="13"/>
  <c r="Q139" i="13" s="1"/>
  <c r="V140" i="13"/>
  <c r="V139" i="13" s="1"/>
  <c r="G143" i="13"/>
  <c r="G142" i="13" s="1"/>
  <c r="I143" i="13"/>
  <c r="I142" i="13" s="1"/>
  <c r="K143" i="13"/>
  <c r="K142" i="13" s="1"/>
  <c r="M143" i="13"/>
  <c r="M142" i="13" s="1"/>
  <c r="O143" i="13"/>
  <c r="O142" i="13" s="1"/>
  <c r="Q143" i="13"/>
  <c r="Q142" i="13" s="1"/>
  <c r="V143" i="13"/>
  <c r="V142" i="13" s="1"/>
  <c r="G145" i="13"/>
  <c r="I145" i="13"/>
  <c r="K145" i="13"/>
  <c r="M145" i="13"/>
  <c r="O145" i="13"/>
  <c r="Q145" i="13"/>
  <c r="V145" i="13"/>
  <c r="G148" i="13"/>
  <c r="G147" i="13" s="1"/>
  <c r="I148" i="13"/>
  <c r="I147" i="13" s="1"/>
  <c r="K148" i="13"/>
  <c r="K147" i="13" s="1"/>
  <c r="M148" i="13"/>
  <c r="M147" i="13" s="1"/>
  <c r="O148" i="13"/>
  <c r="O147" i="13" s="1"/>
  <c r="Q148" i="13"/>
  <c r="Q147" i="13" s="1"/>
  <c r="V148" i="13"/>
  <c r="V147" i="13" s="1"/>
  <c r="G151" i="13"/>
  <c r="I151" i="13"/>
  <c r="I150" i="13" s="1"/>
  <c r="K151" i="13"/>
  <c r="K150" i="13" s="1"/>
  <c r="M151" i="13"/>
  <c r="M150" i="13" s="1"/>
  <c r="O151" i="13"/>
  <c r="O150" i="13" s="1"/>
  <c r="Q151" i="13"/>
  <c r="Q150" i="13" s="1"/>
  <c r="V151" i="13"/>
  <c r="V150" i="13" s="1"/>
  <c r="G153" i="13"/>
  <c r="I153" i="13"/>
  <c r="K153" i="13"/>
  <c r="M153" i="13"/>
  <c r="O153" i="13"/>
  <c r="Q153" i="13"/>
  <c r="V153" i="13"/>
  <c r="G155" i="13"/>
  <c r="I155" i="13"/>
  <c r="K155" i="13"/>
  <c r="M155" i="13"/>
  <c r="O155" i="13"/>
  <c r="Q155" i="13"/>
  <c r="V155" i="13"/>
  <c r="G157" i="13"/>
  <c r="I157" i="13"/>
  <c r="K157" i="13"/>
  <c r="M157" i="13"/>
  <c r="O157" i="13"/>
  <c r="Q157" i="13"/>
  <c r="V157" i="13"/>
  <c r="G159" i="13"/>
  <c r="I159" i="13"/>
  <c r="K159" i="13"/>
  <c r="M159" i="13"/>
  <c r="O159" i="13"/>
  <c r="Q159" i="13"/>
  <c r="V159" i="13"/>
  <c r="G161" i="13"/>
  <c r="I161" i="13"/>
  <c r="K161" i="13"/>
  <c r="M161" i="13"/>
  <c r="O161" i="13"/>
  <c r="Q161" i="13"/>
  <c r="V161" i="13"/>
  <c r="G163" i="13"/>
  <c r="I163" i="13"/>
  <c r="K163" i="13"/>
  <c r="M163" i="13"/>
  <c r="O163" i="13"/>
  <c r="Q163" i="13"/>
  <c r="V163" i="13"/>
  <c r="G168" i="13"/>
  <c r="I168" i="13"/>
  <c r="K168" i="13"/>
  <c r="M168" i="13"/>
  <c r="O168" i="13"/>
  <c r="Q168" i="13"/>
  <c r="V168" i="13"/>
  <c r="G173" i="13"/>
  <c r="I173" i="13"/>
  <c r="K173" i="13"/>
  <c r="M173" i="13"/>
  <c r="O173" i="13"/>
  <c r="Q173" i="13"/>
  <c r="V173" i="13"/>
  <c r="G175" i="13"/>
  <c r="G174" i="13" s="1"/>
  <c r="I175" i="13"/>
  <c r="I174" i="13" s="1"/>
  <c r="K175" i="13"/>
  <c r="K174" i="13" s="1"/>
  <c r="M175" i="13"/>
  <c r="M174" i="13" s="1"/>
  <c r="O175" i="13"/>
  <c r="O174" i="13" s="1"/>
  <c r="Q175" i="13"/>
  <c r="Q174" i="13" s="1"/>
  <c r="V175" i="13"/>
  <c r="V174" i="13" s="1"/>
  <c r="G179" i="13"/>
  <c r="I179" i="13"/>
  <c r="K179" i="13"/>
  <c r="M179" i="13"/>
  <c r="O179" i="13"/>
  <c r="Q179" i="13"/>
  <c r="V179" i="13"/>
  <c r="G181" i="13"/>
  <c r="I181" i="13"/>
  <c r="K181" i="13"/>
  <c r="M181" i="13"/>
  <c r="O181" i="13"/>
  <c r="Q181" i="13"/>
  <c r="V181" i="13"/>
  <c r="G185" i="13"/>
  <c r="I185" i="13"/>
  <c r="K185" i="13"/>
  <c r="M185" i="13"/>
  <c r="O185" i="13"/>
  <c r="Q185" i="13"/>
  <c r="V185" i="13"/>
  <c r="G188" i="13"/>
  <c r="G187" i="13" s="1"/>
  <c r="I188" i="13"/>
  <c r="I187" i="13" s="1"/>
  <c r="K188" i="13"/>
  <c r="K187" i="13" s="1"/>
  <c r="M188" i="13"/>
  <c r="M187" i="13" s="1"/>
  <c r="O188" i="13"/>
  <c r="O187" i="13" s="1"/>
  <c r="Q188" i="13"/>
  <c r="Q187" i="13" s="1"/>
  <c r="V188" i="13"/>
  <c r="V187" i="13" s="1"/>
  <c r="G190" i="13"/>
  <c r="I190" i="13"/>
  <c r="K190" i="13"/>
  <c r="M190" i="13"/>
  <c r="O190" i="13"/>
  <c r="Q190" i="13"/>
  <c r="V190" i="13"/>
  <c r="G192" i="13"/>
  <c r="I192" i="13"/>
  <c r="K192" i="13"/>
  <c r="M192" i="13"/>
  <c r="O192" i="13"/>
  <c r="Q192" i="13"/>
  <c r="V192" i="13"/>
  <c r="G194" i="13"/>
  <c r="I194" i="13"/>
  <c r="K194" i="13"/>
  <c r="M194" i="13"/>
  <c r="O194" i="13"/>
  <c r="Q194" i="13"/>
  <c r="V194" i="13"/>
  <c r="G197" i="13"/>
  <c r="I197" i="13"/>
  <c r="K197" i="13"/>
  <c r="M197" i="13"/>
  <c r="O197" i="13"/>
  <c r="Q197" i="13"/>
  <c r="V197" i="13"/>
  <c r="G200" i="13"/>
  <c r="I200" i="13"/>
  <c r="K200" i="13"/>
  <c r="M200" i="13"/>
  <c r="O200" i="13"/>
  <c r="Q200" i="13"/>
  <c r="V200" i="13"/>
  <c r="G203" i="13"/>
  <c r="I203" i="13"/>
  <c r="K203" i="13"/>
  <c r="M203" i="13"/>
  <c r="O203" i="13"/>
  <c r="Q203" i="13"/>
  <c r="V203" i="13"/>
  <c r="G206" i="13"/>
  <c r="I206" i="13"/>
  <c r="K206" i="13"/>
  <c r="M206" i="13"/>
  <c r="O206" i="13"/>
  <c r="Q206" i="13"/>
  <c r="V206" i="13"/>
  <c r="G209" i="13"/>
  <c r="G208" i="13" s="1"/>
  <c r="I209" i="13"/>
  <c r="I208" i="13" s="1"/>
  <c r="K209" i="13"/>
  <c r="K208" i="13" s="1"/>
  <c r="M209" i="13"/>
  <c r="M208" i="13" s="1"/>
  <c r="O209" i="13"/>
  <c r="O208" i="13" s="1"/>
  <c r="Q209" i="13"/>
  <c r="Q208" i="13" s="1"/>
  <c r="V209" i="13"/>
  <c r="V208" i="13" s="1"/>
  <c r="G211" i="13"/>
  <c r="I211" i="13"/>
  <c r="K211" i="13"/>
  <c r="M211" i="13"/>
  <c r="O211" i="13"/>
  <c r="Q211" i="13"/>
  <c r="V211" i="13"/>
  <c r="G214" i="13"/>
  <c r="I214" i="13"/>
  <c r="K214" i="13"/>
  <c r="M214" i="13"/>
  <c r="O214" i="13"/>
  <c r="Q214" i="13"/>
  <c r="V214" i="13"/>
  <c r="G216" i="13"/>
  <c r="I216" i="13"/>
  <c r="K216" i="13"/>
  <c r="M216" i="13"/>
  <c r="O216" i="13"/>
  <c r="Q216" i="13"/>
  <c r="V216" i="13"/>
  <c r="G217" i="13"/>
  <c r="I217" i="13"/>
  <c r="K217" i="13"/>
  <c r="M217" i="13"/>
  <c r="O217" i="13"/>
  <c r="Q217" i="13"/>
  <c r="V217" i="13"/>
  <c r="G218" i="13"/>
  <c r="I218" i="13"/>
  <c r="K218" i="13"/>
  <c r="M218" i="13"/>
  <c r="O218" i="13"/>
  <c r="Q218" i="13"/>
  <c r="V218" i="13"/>
  <c r="G219" i="13"/>
  <c r="I219" i="13"/>
  <c r="K219" i="13"/>
  <c r="M219" i="13"/>
  <c r="O219" i="13"/>
  <c r="Q219" i="13"/>
  <c r="V219" i="13"/>
  <c r="G220" i="13"/>
  <c r="I220" i="13"/>
  <c r="K220" i="13"/>
  <c r="M220" i="13"/>
  <c r="O220" i="13"/>
  <c r="Q220" i="13"/>
  <c r="V220" i="13"/>
  <c r="G222" i="13"/>
  <c r="I222" i="13"/>
  <c r="K222" i="13"/>
  <c r="M222" i="13"/>
  <c r="O222" i="13"/>
  <c r="Q222" i="13"/>
  <c r="V222" i="13"/>
  <c r="G223" i="13"/>
  <c r="I223" i="13"/>
  <c r="K223" i="13"/>
  <c r="M223" i="13"/>
  <c r="O223" i="13"/>
  <c r="Q223" i="13"/>
  <c r="V223" i="13"/>
  <c r="G226" i="13"/>
  <c r="G225" i="13" s="1"/>
  <c r="I226" i="13"/>
  <c r="I225" i="13" s="1"/>
  <c r="K226" i="13"/>
  <c r="K225" i="13" s="1"/>
  <c r="M226" i="13"/>
  <c r="M225" i="13" s="1"/>
  <c r="O226" i="13"/>
  <c r="O225" i="13" s="1"/>
  <c r="Q226" i="13"/>
  <c r="Q225" i="13" s="1"/>
  <c r="V226" i="13"/>
  <c r="V225" i="13" s="1"/>
  <c r="G228" i="13"/>
  <c r="I228" i="13"/>
  <c r="K228" i="13"/>
  <c r="M228" i="13"/>
  <c r="O228" i="13"/>
  <c r="Q228" i="13"/>
  <c r="V228" i="13"/>
  <c r="G231" i="13"/>
  <c r="I231" i="13"/>
  <c r="K231" i="13"/>
  <c r="M231" i="13"/>
  <c r="O231" i="13"/>
  <c r="Q231" i="13"/>
  <c r="V231" i="13"/>
  <c r="G234" i="13"/>
  <c r="G233" i="13" s="1"/>
  <c r="I234" i="13"/>
  <c r="I233" i="13" s="1"/>
  <c r="K234" i="13"/>
  <c r="K233" i="13" s="1"/>
  <c r="M234" i="13"/>
  <c r="M233" i="13" s="1"/>
  <c r="O234" i="13"/>
  <c r="O233" i="13" s="1"/>
  <c r="Q234" i="13"/>
  <c r="Q233" i="13" s="1"/>
  <c r="V234" i="13"/>
  <c r="V233" i="13" s="1"/>
  <c r="G239" i="13"/>
  <c r="I239" i="13"/>
  <c r="K239" i="13"/>
  <c r="M239" i="13"/>
  <c r="O239" i="13"/>
  <c r="Q239" i="13"/>
  <c r="V239" i="13"/>
  <c r="G251" i="13"/>
  <c r="I251" i="13"/>
  <c r="K251" i="13"/>
  <c r="M251" i="13"/>
  <c r="O251" i="13"/>
  <c r="Q251" i="13"/>
  <c r="V251" i="13"/>
  <c r="G255" i="13"/>
  <c r="I255" i="13"/>
  <c r="K255" i="13"/>
  <c r="M255" i="13"/>
  <c r="O255" i="13"/>
  <c r="Q255" i="13"/>
  <c r="V255" i="13"/>
  <c r="G258" i="13"/>
  <c r="I258" i="13"/>
  <c r="K258" i="13"/>
  <c r="M258" i="13"/>
  <c r="O258" i="13"/>
  <c r="Q258" i="13"/>
  <c r="V258" i="13"/>
  <c r="G260" i="13"/>
  <c r="I260" i="13"/>
  <c r="K260" i="13"/>
  <c r="M260" i="13"/>
  <c r="O260" i="13"/>
  <c r="Q260" i="13"/>
  <c r="V260" i="13"/>
  <c r="G263" i="13"/>
  <c r="G262" i="13" s="1"/>
  <c r="I263" i="13"/>
  <c r="I262" i="13" s="1"/>
  <c r="K263" i="13"/>
  <c r="K262" i="13" s="1"/>
  <c r="M263" i="13"/>
  <c r="M262" i="13" s="1"/>
  <c r="O263" i="13"/>
  <c r="O262" i="13" s="1"/>
  <c r="Q263" i="13"/>
  <c r="Q262" i="13" s="1"/>
  <c r="V263" i="13"/>
  <c r="V262" i="13" s="1"/>
  <c r="G272" i="13"/>
  <c r="I272" i="13"/>
  <c r="K272" i="13"/>
  <c r="M272" i="13"/>
  <c r="O272" i="13"/>
  <c r="Q272" i="13"/>
  <c r="V272" i="13"/>
  <c r="G275" i="13"/>
  <c r="G274" i="13" s="1"/>
  <c r="I275" i="13"/>
  <c r="I274" i="13" s="1"/>
  <c r="K275" i="13"/>
  <c r="K274" i="13" s="1"/>
  <c r="M275" i="13"/>
  <c r="M274" i="13" s="1"/>
  <c r="O275" i="13"/>
  <c r="O274" i="13" s="1"/>
  <c r="Q275" i="13"/>
  <c r="Q274" i="13" s="1"/>
  <c r="V275" i="13"/>
  <c r="V274" i="13" s="1"/>
  <c r="G277" i="13"/>
  <c r="G276" i="13" s="1"/>
  <c r="I277" i="13"/>
  <c r="I276" i="13" s="1"/>
  <c r="K277" i="13"/>
  <c r="K276" i="13" s="1"/>
  <c r="M277" i="13"/>
  <c r="M276" i="13" s="1"/>
  <c r="O277" i="13"/>
  <c r="O276" i="13" s="1"/>
  <c r="Q277" i="13"/>
  <c r="Q276" i="13" s="1"/>
  <c r="V277" i="13"/>
  <c r="V276" i="13" s="1"/>
  <c r="G278" i="13"/>
  <c r="I278" i="13"/>
  <c r="K278" i="13"/>
  <c r="M278" i="13"/>
  <c r="O278" i="13"/>
  <c r="Q278" i="13"/>
  <c r="V278" i="13"/>
  <c r="G282" i="13"/>
  <c r="G281" i="13" s="1"/>
  <c r="I282" i="13"/>
  <c r="I281" i="13" s="1"/>
  <c r="K282" i="13"/>
  <c r="K281" i="13" s="1"/>
  <c r="M282" i="13"/>
  <c r="M281" i="13" s="1"/>
  <c r="O282" i="13"/>
  <c r="O281" i="13" s="1"/>
  <c r="Q282" i="13"/>
  <c r="Q281" i="13" s="1"/>
  <c r="V282" i="13"/>
  <c r="V281" i="13" s="1"/>
  <c r="G288" i="13"/>
  <c r="G287" i="13" s="1"/>
  <c r="I288" i="13"/>
  <c r="I287" i="13" s="1"/>
  <c r="K288" i="13"/>
  <c r="K287" i="13" s="1"/>
  <c r="M288" i="13"/>
  <c r="M287" i="13" s="1"/>
  <c r="O288" i="13"/>
  <c r="O287" i="13" s="1"/>
  <c r="Q288" i="13"/>
  <c r="Q287" i="13" s="1"/>
  <c r="V288" i="13"/>
  <c r="V287" i="13" s="1"/>
  <c r="G291" i="13"/>
  <c r="G290" i="13" s="1"/>
  <c r="I291" i="13"/>
  <c r="I290" i="13" s="1"/>
  <c r="K291" i="13"/>
  <c r="K290" i="13" s="1"/>
  <c r="M291" i="13"/>
  <c r="M290" i="13" s="1"/>
  <c r="O291" i="13"/>
  <c r="O290" i="13" s="1"/>
  <c r="Q291" i="13"/>
  <c r="Q290" i="13" s="1"/>
  <c r="V291" i="13"/>
  <c r="V290" i="13" s="1"/>
  <c r="G292" i="13"/>
  <c r="I292" i="13"/>
  <c r="K292" i="13"/>
  <c r="M292" i="13"/>
  <c r="O292" i="13"/>
  <c r="Q292" i="13"/>
  <c r="V292" i="13"/>
  <c r="G293" i="13"/>
  <c r="I293" i="13"/>
  <c r="K293" i="13"/>
  <c r="M293" i="13"/>
  <c r="O293" i="13"/>
  <c r="Q293" i="13"/>
  <c r="V293" i="13"/>
  <c r="G295" i="13"/>
  <c r="I295" i="13"/>
  <c r="K295" i="13"/>
  <c r="M295" i="13"/>
  <c r="O295" i="13"/>
  <c r="Q295" i="13"/>
  <c r="V295" i="13"/>
  <c r="G296" i="13"/>
  <c r="I296" i="13"/>
  <c r="K296" i="13"/>
  <c r="M296" i="13"/>
  <c r="O296" i="13"/>
  <c r="Q296" i="13"/>
  <c r="V296" i="13"/>
  <c r="G299" i="13"/>
  <c r="I299" i="13"/>
  <c r="K299" i="13"/>
  <c r="M299" i="13"/>
  <c r="O299" i="13"/>
  <c r="Q299" i="13"/>
  <c r="V299" i="13"/>
  <c r="G300" i="13"/>
  <c r="I300" i="13"/>
  <c r="K300" i="13"/>
  <c r="M300" i="13"/>
  <c r="O300" i="13"/>
  <c r="Q300" i="13"/>
  <c r="V300" i="13"/>
  <c r="G301" i="13"/>
  <c r="I301" i="13"/>
  <c r="K301" i="13"/>
  <c r="M301" i="13"/>
  <c r="O301" i="13"/>
  <c r="Q301" i="13"/>
  <c r="V301" i="13"/>
  <c r="G302" i="13"/>
  <c r="I302" i="13"/>
  <c r="K302" i="13"/>
  <c r="M302" i="13"/>
  <c r="O302" i="13"/>
  <c r="Q302" i="13"/>
  <c r="V302" i="13"/>
  <c r="AE305" i="13"/>
  <c r="AF305" i="13"/>
  <c r="G36" i="12"/>
  <c r="BA34" i="12"/>
  <c r="BA32" i="12"/>
  <c r="BA30" i="12"/>
  <c r="BA27" i="12"/>
  <c r="BA24" i="12"/>
  <c r="BA15" i="12"/>
  <c r="BA11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4" i="12"/>
  <c r="I14" i="12"/>
  <c r="K14" i="12"/>
  <c r="M14" i="12"/>
  <c r="O14" i="12"/>
  <c r="Q14" i="12"/>
  <c r="V14" i="12"/>
  <c r="G17" i="12"/>
  <c r="I17" i="12"/>
  <c r="K17" i="12"/>
  <c r="M17" i="12"/>
  <c r="O17" i="12"/>
  <c r="Q17" i="12"/>
  <c r="V17" i="12"/>
  <c r="G20" i="12"/>
  <c r="G19" i="12" s="1"/>
  <c r="I20" i="12"/>
  <c r="I19" i="12" s="1"/>
  <c r="K20" i="12"/>
  <c r="K19" i="12" s="1"/>
  <c r="M20" i="12"/>
  <c r="M19" i="12" s="1"/>
  <c r="O20" i="12"/>
  <c r="O19" i="12" s="1"/>
  <c r="Q20" i="12"/>
  <c r="Q19" i="12" s="1"/>
  <c r="V20" i="12"/>
  <c r="V19" i="12" s="1"/>
  <c r="G23" i="12"/>
  <c r="I23" i="12"/>
  <c r="K23" i="12"/>
  <c r="M23" i="12"/>
  <c r="O23" i="12"/>
  <c r="Q23" i="12"/>
  <c r="V23" i="12"/>
  <c r="G26" i="12"/>
  <c r="I26" i="12"/>
  <c r="K26" i="12"/>
  <c r="M26" i="12"/>
  <c r="O26" i="12"/>
  <c r="Q26" i="12"/>
  <c r="V26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V33" i="12"/>
  <c r="AE36" i="12"/>
  <c r="AF36" i="12"/>
  <c r="I20" i="1"/>
  <c r="I19" i="1"/>
  <c r="I18" i="1"/>
  <c r="I17" i="1"/>
  <c r="I16" i="1"/>
  <c r="I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76" i="1" s="1"/>
  <c r="F43" i="1"/>
  <c r="G43" i="1"/>
  <c r="G25" i="1" s="1"/>
  <c r="A25" i="1" s="1"/>
  <c r="A26" i="1" s="1"/>
  <c r="G26" i="1" s="1"/>
  <c r="H42" i="1"/>
  <c r="I42" i="1" s="1"/>
  <c r="H41" i="1"/>
  <c r="I41" i="1" s="1"/>
  <c r="H40" i="1"/>
  <c r="I40" i="1" s="1"/>
  <c r="H39" i="1"/>
  <c r="H43" i="1" s="1"/>
  <c r="G28" i="1" l="1"/>
  <c r="G23" i="1"/>
  <c r="G150" i="13"/>
  <c r="I39" i="1"/>
  <c r="I43" i="1" s="1"/>
  <c r="I21" i="1"/>
  <c r="J28" i="1"/>
  <c r="J26" i="1"/>
  <c r="G38" i="1"/>
  <c r="F38" i="1"/>
  <c r="H32" i="1"/>
  <c r="J23" i="1"/>
  <c r="J24" i="1"/>
  <c r="J25" i="1"/>
  <c r="J27" i="1"/>
  <c r="E24" i="1"/>
  <c r="E26" i="1"/>
  <c r="A23" i="1" l="1"/>
  <c r="A24" i="1" s="1"/>
  <c r="G24" i="1" s="1"/>
  <c r="A27" i="1" s="1"/>
  <c r="A29" i="1" s="1"/>
  <c r="G29" i="1" s="1"/>
  <c r="G27" i="1" s="1"/>
  <c r="J42" i="1"/>
  <c r="J41" i="1"/>
  <c r="J40" i="1"/>
  <c r="J39" i="1"/>
  <c r="J43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<sst xmlns="http://schemas.openxmlformats.org/spreadsheetml/2006/main" count="1432" uniqueCount="558">
  <si>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</si>
  <si>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</si>
  <si>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</si>
  <si>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</si>
  <si>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</si>
  <si>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</si>
  <si>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</si>
  <si>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</si>
  <si>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</si>
  <si>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</si>
  <si>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</si>
  <si>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</si>
  <si>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</si>
  <si>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</si>
  <si>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</si>
  <si>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</si>
  <si>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</si>
  <si>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</si>
  <si>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</si>
  <si>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</si>
  <si>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</si>
  <si>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</si>
  <si>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</si>
  <si>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</si>
  <si>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</si>
  <si>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</si>
  <si>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</si>
  <si>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</si>
  <si>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</si>
  <si>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</si>
  <si>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</si>
  <si>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</si>
  <si>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</si>
  <si>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</si>
  <si>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</si>
  <si>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</si>
  <si>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</si>
  <si>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</si>
  <si>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</si>
  <si>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</si>
  <si>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</si>
  <si>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</si>
  <si>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</si>
  <si>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R1519</t>
  </si>
  <si>
    <t>Rekonstrukce haly soli v Žamberku</t>
  </si>
  <si>
    <t>Správa a údržba silnic Pardubického kraje</t>
  </si>
  <si>
    <t>Doubravice 98,</t>
  </si>
  <si>
    <t>Pardubice-Doubravice</t>
  </si>
  <si>
    <t>53353</t>
  </si>
  <si>
    <t>00085031</t>
  </si>
  <si>
    <t>CZ00085031</t>
  </si>
  <si>
    <t>APOLO CZ s.r.o.</t>
  </si>
  <si>
    <t>Tyršova 155</t>
  </si>
  <si>
    <t>Polička-Horní Předměstí</t>
  </si>
  <si>
    <t>57201</t>
  </si>
  <si>
    <t>27492851</t>
  </si>
  <si>
    <t>CZ27492851</t>
  </si>
  <si>
    <t>Stavba</t>
  </si>
  <si>
    <t>D1-01</t>
  </si>
  <si>
    <t>Hala</t>
  </si>
  <si>
    <t>00</t>
  </si>
  <si>
    <t>Ostatní a vedlejší rozpočtové náklady</t>
  </si>
  <si>
    <t>01</t>
  </si>
  <si>
    <t>Stavební a montážní práce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</si>
  <si>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</si>
  <si>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</si>
  <si>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</si>
  <si>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</si>
  <si>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</si>
  <si>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</si>
  <si>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</si>
  <si>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</si>
  <si>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</si>
  <si>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</si>
  <si>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</si>
  <si>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</si>
  <si>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</si>
  <si>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</si>
  <si>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</si>
  <si>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</si>
  <si>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</si>
  <si>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</si>
  <si>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</si>
  <si>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</si>
  <si>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</si>
  <si>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</si>
  <si>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</si>
  <si>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</si>
  <si>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</si>
  <si>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</si>
  <si>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</si>
  <si>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</si>
  <si>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</si>
  <si>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</si>
  <si>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</si>
  <si>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</si>
  <si>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</si>
  <si>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</si>
  <si>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</si>
  <si>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</si>
  <si>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</si>
  <si>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</si>
  <si>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</si>
  <si>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</si>
  <si>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</si>
  <si>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</si>
  <si>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799</t>
  </si>
  <si>
    <t>Ostatní</t>
  </si>
  <si>
    <t>M21</t>
  </si>
  <si>
    <t>Elektromontáže</t>
  </si>
  <si>
    <t>M43</t>
  </si>
  <si>
    <t>Montáže ocelových konstrukcí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</si>
  <si>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</si>
  <si>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</si>
  <si>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</si>
  <si>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</si>
  <si>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</si>
  <si>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</si>
  <si>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</si>
  <si>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</si>
  <si>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</si>
  <si>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</si>
  <si>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</si>
  <si>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</si>
  <si>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</si>
  <si>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</si>
  <si>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</si>
  <si>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</si>
  <si>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</si>
  <si>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</si>
  <si>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</si>
  <si>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</si>
  <si>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</si>
  <si>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</si>
  <si>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</si>
  <si>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</si>
  <si>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</si>
  <si>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</si>
  <si>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</si>
  <si>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</si>
  <si>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</si>
  <si>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</si>
  <si>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</si>
  <si>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</si>
  <si>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</si>
  <si>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</si>
  <si>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 R</t>
  </si>
  <si>
    <t>Zařízení staveniště</t>
  </si>
  <si>
    <t>Soubor</t>
  </si>
  <si>
    <t>RTS 17/ II</t>
  </si>
  <si>
    <t>Indiv</t>
  </si>
  <si>
    <t>POL99_8</t>
  </si>
  <si>
    <t>Veškeré náklady spojené s vybudováním, provozem a odstraněním zařízení staveniště.</t>
  </si>
  <si>
    <t>POP</t>
  </si>
  <si>
    <t>Součástí jsou také 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</si>
  <si>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Součástí je také uvedení všech travnatých ploch do původního stavu po dokončení stavby.</t>
  </si>
  <si>
    <t>VV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</si>
  <si>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</si>
  <si>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</si>
  <si>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</si>
  <si>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</si>
  <si>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</si>
  <si>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</si>
  <si>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00Rpol01</t>
  </si>
  <si>
    <t>Zkoušky podloží a účast inženýrského geologa na stavbě</t>
  </si>
  <si>
    <t>soubor</t>
  </si>
  <si>
    <t>Vlastní</t>
  </si>
  <si>
    <t>POL1_</t>
  </si>
  <si>
    <t>* kontrola podloží v ploše haly</t>
  </si>
  <si>
    <t>* kontrola hutnění podloží</t>
  </si>
  <si>
    <t>004111020R</t>
  </si>
  <si>
    <t>Vypracování projektové dokumentace (dílenské a výrobně montážní)</t>
  </si>
  <si>
    <t>Náklady spojené s vypracováním projektové dokumentace zajišťované zhotovitelem, většinou v obsahu a rozsahu dílenské, výrobní a montážní dokumentace stavby.</t>
  </si>
  <si>
    <t>005211020R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</si>
  <si>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</si>
  <si>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</si>
  <si>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</si>
  <si>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</si>
  <si>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 - 3 paré v tištěné podobě + 1x elektronicky na CD.</t>
  </si>
  <si>
    <t>005261010R</t>
  </si>
  <si>
    <t>Pojištění dodavatele a pojištění díla</t>
  </si>
  <si>
    <t>Náklady zhotovitele spojené s povinným pojištěním dodavatele nebo stavebního díla či jeho části nebo odpovědnosti za škodu, jak je uvedeno v návrhu SoD.</t>
  </si>
  <si>
    <t>005261020R</t>
  </si>
  <si>
    <t>Bankovní záruky</t>
  </si>
  <si>
    <t>Náklady zhotovitele spojené se zřízením zajišťovacích bankovních záruk po celou dobu realizace díla a celou záruční dobu, jak je uvedeno v návrhu SoD (pokud je zadavatel v návrhu SOD požaduje).</t>
  </si>
  <si>
    <t>SUM</t>
  </si>
  <si>
    <t>END</t>
  </si>
  <si>
    <t>113108406R00</t>
  </si>
  <si>
    <t>Odstranění podkladů nebo krytů živičných, v ploše jednotlivě nad 50 m2, tloušťka vrstvy 60 mm</t>
  </si>
  <si>
    <t>m2</t>
  </si>
  <si>
    <t>822-1</t>
  </si>
  <si>
    <t>vnitřní plocha haly : 23,34*9,91+4,5*0,32</t>
  </si>
  <si>
    <t>113109425R00</t>
  </si>
  <si>
    <t>Odstranění podkladů nebo krytů z betonu prostého, v ploše jednotlivě nad 50 m2, tloušťka vrstvy 250 mm</t>
  </si>
  <si>
    <t>Položka pořadí 1 : 232,73940</t>
  </si>
  <si>
    <t>113152112R00</t>
  </si>
  <si>
    <t>Odstranění podkladů zpevněných ploch kamenivo drcené</t>
  </si>
  <si>
    <t>m3</t>
  </si>
  <si>
    <t>800-2</t>
  </si>
  <si>
    <t>s přemístěním na skládku na vzdálenost do 20 m nebo s naložením na dopravní prostředek,</t>
  </si>
  <si>
    <t>SPI</t>
  </si>
  <si>
    <t xml:space="preserve">plocha haly v tl. 400 mm: : </t>
  </si>
  <si>
    <t>Položka pořadí 1 : 232,73940*0,4</t>
  </si>
  <si>
    <t/>
  </si>
  <si>
    <t>-(kubatura stávajících základů zasahujících do odstraněného podsypu) : -(31,21*0,36)</t>
  </si>
  <si>
    <t>120901123R00</t>
  </si>
  <si>
    <t>Bourání konstrukcí v odkopávkách a prokopávkách z betonu, železového nebo předpjatého, pneumatickým kladivem</t>
  </si>
  <si>
    <t>800-1</t>
  </si>
  <si>
    <t>korytech vodotečí, melioračních kanálech s přemístěním suti na hromady na vzdálenost do 20 m nebo s naložením na dopravní prostředek,</t>
  </si>
  <si>
    <t>ubourání stávajících žb základů v tl. 160 mm : 31,21*0,16</t>
  </si>
  <si>
    <t>začištění o dalších 30 mm - pro upravení do roviny pro instalaci hydroizolace : 31,21*0,03</t>
  </si>
  <si>
    <t>122201101R00</t>
  </si>
  <si>
    <t>Odkopávky a  prokopávky nezapažené v hornině 3_x000D_
 do 100 m3</t>
  </si>
  <si>
    <t>s přehozením výkopku na vzdálenost do 3 m nebo s naložením na dopravní prostředek,</t>
  </si>
  <si>
    <t>stávající podlaha haly : (23,34*9,91+4,5*0,32)*0,2</t>
  </si>
  <si>
    <t>-(objem stávajících základů zasahující do odkopávek) : -(31,21*0,2)</t>
  </si>
  <si>
    <t>122201109R00</t>
  </si>
  <si>
    <t>Odkopávky a  prokopávky nezapažené v hornině 3_x000D_
 příplatek k cenám za lepivost horniny</t>
  </si>
  <si>
    <t>Položka pořadí 5 : 40,30588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</si>
  <si>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</si>
  <si>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</si>
  <si>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</si>
  <si>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přípojka elektro : 15*1,5*0,86</t>
  </si>
  <si>
    <t>181101102R00</t>
  </si>
  <si>
    <t>Úprava pláně v zářezech Úprava pláně v zářezech v hor. 1-4, se zhutněním</t>
  </si>
  <si>
    <t>vyrovnáním výškových rozdílů, ploch vodorovných a ploch do sklonu 1 : 5.</t>
  </si>
  <si>
    <t>311321412R00</t>
  </si>
  <si>
    <t>Beton nadzákladových zdí železový třídy C 30/37</t>
  </si>
  <si>
    <t>801-1</t>
  </si>
  <si>
    <t>nosných, výplňových, obkladových, půdních, štítových, poprsních apod. (bez výztuže), s pomocným lešením o výšce podlahy do 1900 mm a pro zatížení 1,5 kPa,</t>
  </si>
  <si>
    <t>vodorovná část : 121,08*0,3</t>
  </si>
  <si>
    <t>svislá část : 61,85*3,06*0,35</t>
  </si>
  <si>
    <t>nadspotřeba, ztratné 12% : 0,12</t>
  </si>
  <si>
    <t>311361821R00</t>
  </si>
  <si>
    <t>Výztuž nadzákladových zdí z betonářské oceli 10 505(R)</t>
  </si>
  <si>
    <t>t</t>
  </si>
  <si>
    <t>včetně distančních prvků</t>
  </si>
  <si>
    <t xml:space="preserve">viz. statika - výpis výztuže : </t>
  </si>
  <si>
    <t>výztuž : 8630,586*0,001</t>
  </si>
  <si>
    <t>spony : 284,160*0,001</t>
  </si>
  <si>
    <t>prořez : 0,15</t>
  </si>
  <si>
    <t>331351108R00</t>
  </si>
  <si>
    <t>Bednění hranatých sloupů příplatek za vzepření celé výměry_x000D_
 při výšce 4 - 6 m</t>
  </si>
  <si>
    <t>(pilířů), rámových stojek, táhel nebo vzpěr svislých nebo šikmých (odkloněných) o výšce do 4 m včetně vzepření</t>
  </si>
  <si>
    <t>* REZERVA celá položka</t>
  </si>
  <si>
    <t>Položka pořadí 12 : 211,66280</t>
  </si>
  <si>
    <t>380356241R00</t>
  </si>
  <si>
    <t>Bednění kompletních konstrukcí neomítaných z betonu prostého nebo železového obyčejného vodostavebního, ploch rovinných, zřízení</t>
  </si>
  <si>
    <t>801-5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</si>
  <si>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</si>
  <si>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</si>
  <si>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 obyčejného</t>
  </si>
  <si>
    <t>nové stěny z vnitřku haly : (59,78+0,3*2)*3,06</t>
  </si>
  <si>
    <t>obvod vodorovné části opěrné stěny pod podlahou : 48,8*0,5</t>
  </si>
  <si>
    <t>podlahy - vjezd do haly : 5*0,5</t>
  </si>
  <si>
    <t>380356242R00</t>
  </si>
  <si>
    <t>Bednění kompletních konstrukcí neomítaných z betonu prostého nebo železového obyčejného vodostavebního, ploch rovinných, odbednění</t>
  </si>
  <si>
    <t>564861111R00</t>
  </si>
  <si>
    <t>Podklad ze štěrkodrti s rozprostřením a zhutněním frakce 0-63 mm, tloušťka po zhutnění 200 mm</t>
  </si>
  <si>
    <t>stávající podlaha haly : 23,34*9,91+4,5*0,32</t>
  </si>
  <si>
    <t>-(plocha stávajících základů) : -(31,21)</t>
  </si>
  <si>
    <t>ve dvou vrstvách - na úroveň ubouraných patek : 1</t>
  </si>
  <si>
    <t>567132115R00</t>
  </si>
  <si>
    <t>Podklad z kameniva zpevněného cementem KZC 1, tloušťka po zhutnění 200 mm</t>
  </si>
  <si>
    <t>bez dilatačních spár, s rozprostřením a zhutněním, ošetřením povrchu podkladu vodou</t>
  </si>
  <si>
    <t>pod drátkobetonovou desku : 110,42</t>
  </si>
  <si>
    <t>572952112R00</t>
  </si>
  <si>
    <t>Vyspravení krytu po překopech pro inženýrské sítě asfaltovým betonem, po zhutnění tloušťky přes  50 do  70 mm</t>
  </si>
  <si>
    <t>vjezd do haly : 5,5*1,5</t>
  </si>
  <si>
    <t>573211112R00</t>
  </si>
  <si>
    <t>Postřik živičný spojovací bez posypu kamenivem z asfaltu silničního, v množství 0,2 kg/m2</t>
  </si>
  <si>
    <t>Položka pořadí 18 : 220,79400</t>
  </si>
  <si>
    <t>577112115RT3</t>
  </si>
  <si>
    <t>Beton asfaltový z modifikovaného asfaltu v pruhu šířky do 3 m, ACO 11 S , tloušťky 60 mm, plochy do 200 m2</t>
  </si>
  <si>
    <t>podlaha haly : 210,28</t>
  </si>
  <si>
    <t>naspotřeba 5% : 0,05</t>
  </si>
  <si>
    <t>602015187RT6</t>
  </si>
  <si>
    <t xml:space="preserve">Omítky stěn z hotových směsí omítka vrchní tenkovrstvá, silikonová, zatřená, tloušťka vrstvy 1,5 mm,  </t>
  </si>
  <si>
    <t>po jednotlivých vrstvách</t>
  </si>
  <si>
    <t>oprava omítek štítových stěn u vjezdu do haly : 5,97*2</t>
  </si>
  <si>
    <t>612421626R00</t>
  </si>
  <si>
    <t>Omítky vnitřní stěn vápenné nebo vápenocementové v podlaží i ve schodišti hladké</t>
  </si>
  <si>
    <t>622481211RU1</t>
  </si>
  <si>
    <t>Vyztužení vnějších omítek stěn sklotextilní síťovinou s dodávkou výztužné sítě a stěrkového tmelu</t>
  </si>
  <si>
    <t>622904112R00</t>
  </si>
  <si>
    <t>Očištění fasád tlakovou vodou, složitost fasády 1 - 2</t>
  </si>
  <si>
    <t>vnitřní povrch před aplikací dilatace z EPS : 62*2,46</t>
  </si>
  <si>
    <t>venkovní zdi - proluka : 24,3*2,3</t>
  </si>
  <si>
    <t>631312611R00</t>
  </si>
  <si>
    <t>Mazanina z betonu prostého tl. přes 50 do 80 mm třídy C 16/20</t>
  </si>
  <si>
    <t>(z kameniva) hlazená dřevěným hladítkem</t>
  </si>
  <si>
    <t>zapravení povrchu bouraných základů pro umožnění aplikace hydroizolace : 31,21*0,05</t>
  </si>
  <si>
    <t>631313611R00</t>
  </si>
  <si>
    <t xml:space="preserve">Mazanina z betonu prostého tl. přes 80 do 120 mm z betonu C 16/20 </t>
  </si>
  <si>
    <t>podklad pod opěrné stěny : 121,08*0,1</t>
  </si>
  <si>
    <t>kolem opravovaného žlabu : 12*(1-0,5)*0,2</t>
  </si>
  <si>
    <t>nadspotřeba, ztratné 10% : 0,1</t>
  </si>
  <si>
    <t>631316115R00</t>
  </si>
  <si>
    <t xml:space="preserve">Mazanina z betonu prostého speciální povrchové úpravy mazanin postřik nových betonových podlah proti prvotnímu vysychání,  </t>
  </si>
  <si>
    <t>podlaha - drátkobeton tl. 200 mm : 110,42</t>
  </si>
  <si>
    <t>631317110R00</t>
  </si>
  <si>
    <t>Mazanina z betonu prostého řezání dilatačních spár hloubky 0-100 mm, v podlahách z betonu prostého</t>
  </si>
  <si>
    <t>m</t>
  </si>
  <si>
    <t>- dilatace podlahy - fakturovat dle skutečnosti dle návrhu dodavatele drátkobetnové podlahy</t>
  </si>
  <si>
    <t>drátkobetonová podlaha : 5*5,27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</si>
  <si>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</si>
  <si>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</si>
  <si>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</si>
  <si>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* dosažení rovinnosti pro kladení výztuže</t>
  </si>
  <si>
    <t xml:space="preserve">podkladní beton opěrných stěn : </t>
  </si>
  <si>
    <t>Položka pořadí 24 : 14,63880</t>
  </si>
  <si>
    <t>Položka pořadí 23 : 1,56050</t>
  </si>
  <si>
    <t>634601111R00</t>
  </si>
  <si>
    <t>Zaplnění dilatačních spár v mazaninách tl. do 10 cm v šířce spáry do 10 mm</t>
  </si>
  <si>
    <t>50 % zasypání pískem a 50 % zalití asfaltem</t>
  </si>
  <si>
    <t>Položka pořadí 26 : 26,35000</t>
  </si>
  <si>
    <t>63000Rpol02</t>
  </si>
  <si>
    <t>Mazanina betonová tl. 12 - 24 cm C 25/30, vyztužená ocelovými vlákny 40 kg/m3</t>
  </si>
  <si>
    <t>podlaha - drátkobeton tl. 200 mm : 110,42*0,2</t>
  </si>
  <si>
    <t>631319175Rp</t>
  </si>
  <si>
    <t>Příplatek za stržení povrchu monolitických kcí tl. 30 cm</t>
  </si>
  <si>
    <t>* dosažení rovinnosti pod asfaltovou podlahu</t>
  </si>
  <si>
    <t>opěrné stěny vodorovná část pod podlahou : 121,08*0,3</t>
  </si>
  <si>
    <t>935112111R00</t>
  </si>
  <si>
    <t>Osazení příkopového žlabu se zřízením lože tl. 100 mm z betonu C 8/10, z betonových příkopových tvárnic, šířky do 500 mm</t>
  </si>
  <si>
    <t>s vyplněním a zatřením spár cementovou maltou, se zřízením lože tl. 10 cm</t>
  </si>
  <si>
    <t>12</t>
  </si>
  <si>
    <t>59227515R</t>
  </si>
  <si>
    <t>žlab odvodňovací TBZ; beton; l = 510,0 mm; š = 650 mm; h = 157,0 mm</t>
  </si>
  <si>
    <t>kus</t>
  </si>
  <si>
    <t>SPCM</t>
  </si>
  <si>
    <t>POL3_</t>
  </si>
  <si>
    <t>12bm : 24</t>
  </si>
  <si>
    <t>941955002R00</t>
  </si>
  <si>
    <t>Lešení lehké pracovní pomocné pomocné, o výšce lešeňové podlahy přes 1,2 do 1,9 m</t>
  </si>
  <si>
    <t>800-3</t>
  </si>
  <si>
    <t>po obvodě nových stěn : ((22,6+9,17)*2)*1,2</t>
  </si>
  <si>
    <t>94Rp01</t>
  </si>
  <si>
    <t>Doprava plošiny na stavbu a zpět</t>
  </si>
  <si>
    <t>* vzdálenost zhodnotí dodavatel v ceně dle aktuálních možností v dané lokalitě</t>
  </si>
  <si>
    <t>180300000100R</t>
  </si>
  <si>
    <t>Pracovní plošina 0.5 tuny 80 m   PP-8A</t>
  </si>
  <si>
    <t>Sh</t>
  </si>
  <si>
    <t>STROJ</t>
  </si>
  <si>
    <t>POL6_</t>
  </si>
  <si>
    <t>* doba přítomnosti plošiny bude revidována dle skutečnosti</t>
  </si>
  <si>
    <t>5 týdnů : 5*5*8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</si>
  <si>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</si>
  <si>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</si>
  <si>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po dokončení stavcební činnosti k předání : 207,3</t>
  </si>
  <si>
    <t>965042141R00</t>
  </si>
  <si>
    <t>Bourání podkladů pod dlažby nebo litých celistvých dlažeb a mazanin  betonových nebo z litého asfaltu, tloušťky do 100 mm, plochy přes 4 m2</t>
  </si>
  <si>
    <t>801-3</t>
  </si>
  <si>
    <t>žlab v proluce 50% ploch : 24,32*1*0,2</t>
  </si>
  <si>
    <t>978015291R00</t>
  </si>
  <si>
    <t>Otlučení omítek vápenných nebo vápenocementových vnějších s vyškrabáním spár, s očištěním zdiva_x000D_
 1. až 4. stupni složitosti, v rozsahu do 100 %</t>
  </si>
  <si>
    <t>999281108R00</t>
  </si>
  <si>
    <t>Přesun hmot pro opravy a údržbu objektů pro opravy a údržbu dosavadních objektů včetně vnějších plášťů_x000D_
 Přesun hmot pro opravy a údržbu do výšky 12 m</t>
  </si>
  <si>
    <t>801-4</t>
  </si>
  <si>
    <t>oborů 801, 803, 811 a 812</t>
  </si>
  <si>
    <t>711471051R00</t>
  </si>
  <si>
    <t>Izolace proti tlakové vodě termoplasty Izolace, tlak. voda, vodorovná fólií PVC, volně</t>
  </si>
  <si>
    <t>800-711</t>
  </si>
  <si>
    <t>711472051R00</t>
  </si>
  <si>
    <t>Izolace proti tlakové vodě termoplasty Izolace, tlaková voda, svislá fólií PVC, volně</t>
  </si>
  <si>
    <t>vytažení na stávající stěny : 62*0,5</t>
  </si>
  <si>
    <t>711491171R00</t>
  </si>
  <si>
    <t>Izolace proti tlakové vodě ostatní Izolace tlaková, podkladní textilie, vodorovná</t>
  </si>
  <si>
    <t>Položka pořadí 40 : 232,73940</t>
  </si>
  <si>
    <t>711491271R00</t>
  </si>
  <si>
    <t>Izolace proti tlakové vodě ostatní Izolace tlaková, podkladní textilie svislá</t>
  </si>
  <si>
    <t>Položka pořadí 41 : 31,00000</t>
  </si>
  <si>
    <t>712378005R00</t>
  </si>
  <si>
    <t>Doplňkové konstruce k povlakovým krytinám z fólií stěnová lišta vyhnutá, z pozinkovaného plechu s povrchovou úpravou PVC, RŠ 70 mm</t>
  </si>
  <si>
    <t>vytažení na stávající stěny : 62</t>
  </si>
  <si>
    <t>712378007R00</t>
  </si>
  <si>
    <t>Doplňkové konstruce k povlakovým krytinám z fólií rohová lišta vnitřní, z pozinkovaného plechu s povrchovou úpravou PVC, RŠ 100 mm</t>
  </si>
  <si>
    <t>Položka pořadí 44 : 62,00000</t>
  </si>
  <si>
    <t>283220183R</t>
  </si>
  <si>
    <t>fólie izolační zemní hydroizolační, protiradonová; tloušťka 2,00 mm; plošná hmotnost 2 600 g/m2; PVC-P</t>
  </si>
  <si>
    <t>přesahy, prořez 10% : 0,1</t>
  </si>
  <si>
    <t>693106610R</t>
  </si>
  <si>
    <t>geotextilie funkce separační, filtrační; plošná hmotnost 1 000 g/m2</t>
  </si>
  <si>
    <t>Položka pořadí 42 : 232,73940*0,5</t>
  </si>
  <si>
    <t>Položka pořadí 43 : 31,00000*0,5</t>
  </si>
  <si>
    <t>998711101R00</t>
  </si>
  <si>
    <t>Přesun hmot pro izolace proti vodě svisle do 6 m</t>
  </si>
  <si>
    <t>POL7_</t>
  </si>
  <si>
    <t>602016193R00</t>
  </si>
  <si>
    <t>Omítky stěn z hotových směsí Doplňkové práce pro omítky stěn z hotových směsí_x000D_
 hloubková penetrace stěn akrylátová</t>
  </si>
  <si>
    <t xml:space="preserve">podklad pod EPS : </t>
  </si>
  <si>
    <t>Položka pořadí 50 : 152,52000</t>
  </si>
  <si>
    <t>713131143R00</t>
  </si>
  <si>
    <t>Montáž izolace lepením a zajištění hmoždinkami na tmel a hmoždinky - 4 ks/m2, na beton</t>
  </si>
  <si>
    <t>800-713</t>
  </si>
  <si>
    <t>28375940R</t>
  </si>
  <si>
    <t>deska izolační EPS 100 F; pěnový polystyren; povrch hladký; součinitel tepelné vodivosti 0,036 W/mK; obj. hmotnost 20,00 kg/m3</t>
  </si>
  <si>
    <t xml:space="preserve">dilatace mezi stávající a novou stěnou : </t>
  </si>
  <si>
    <t>Položka pořadí 50 : 152,52000*0,02</t>
  </si>
  <si>
    <t>prořez : 0,1</t>
  </si>
  <si>
    <t>998713101R00</t>
  </si>
  <si>
    <t>Přesun hmot pro izolace tepelné v objektech výšky do 6 m</t>
  </si>
  <si>
    <t>50 m vodorovně</t>
  </si>
  <si>
    <t>762123120R00</t>
  </si>
  <si>
    <t>Konstrukce dřevěných stěn a příček vázaných montáž_x000D_
 z fošen, hranolů a hranolků , průřezové plochy přes 100  do 144 cm2</t>
  </si>
  <si>
    <t>800-762</t>
  </si>
  <si>
    <t>zabudované bednění : 64*3</t>
  </si>
  <si>
    <t>762431225R00</t>
  </si>
  <si>
    <t>Obložení stěn montáž_x000D_
 deskou dřevoštěpkovou, tloušťky do 8 mm</t>
  </si>
  <si>
    <t>zabudované bednění : 64*1</t>
  </si>
  <si>
    <t>762132135Rp</t>
  </si>
  <si>
    <t>Montáž bednění stěn, prkna hoblovaná 32 mm na sraz, P+D</t>
  </si>
  <si>
    <t>vnitřní stěny + horní hrana : (60,2*3,15)</t>
  </si>
  <si>
    <t>60515202R</t>
  </si>
  <si>
    <t>hranol SM/JD; tl = 100,0 mm; š = 120 mm; l = od 6 000 mm; jakost I</t>
  </si>
  <si>
    <t>zabudované bednění : 64*3*0,1*0,12</t>
  </si>
  <si>
    <t>prořez 10% : 0,1</t>
  </si>
  <si>
    <t>607250361R</t>
  </si>
  <si>
    <t>deska dřevoštěpková třívrstvá pro prostředí vlhké; strana nebroušená; hrana rovná; tl = 25,0 mm</t>
  </si>
  <si>
    <t>Položka pořadí 54 : 64,00000</t>
  </si>
  <si>
    <t>61189997Rp</t>
  </si>
  <si>
    <t>Palubka podlahová SM tl. 24 mm šíře 146 mm- j. A/B, P+D</t>
  </si>
  <si>
    <t>Položka pořadí 55 : 189,63000</t>
  </si>
  <si>
    <t>762Spec01</t>
  </si>
  <si>
    <t>Spojovací materiál - vrut nerezový 5x50mm, terasový, zápustná hlava, nerez, typ a4</t>
  </si>
  <si>
    <t>ks</t>
  </si>
  <si>
    <t xml:space="preserve">opláštění prkny 30 ks/m : </t>
  </si>
  <si>
    <t>Položka pořadí 58 : 208,59300*30</t>
  </si>
  <si>
    <t>998762102R00</t>
  </si>
  <si>
    <t>Přesun hmot pro konstrukce tesařské v objektech výšky do 12 m</t>
  </si>
  <si>
    <t>764908110R00</t>
  </si>
  <si>
    <t>Odpadní trouby kruhové, průměr 120 mm, z pozinkovaného plechu s povrchem z polyesteru, v barvě hnědé, dodávka a montáž</t>
  </si>
  <si>
    <t>800-764</t>
  </si>
  <si>
    <t>764908104R00</t>
  </si>
  <si>
    <t>Žlaby podokapní půlkruhové, z pozinkovaného plechu s povrchovou úpravou z polyesteru v barvě hnědé, průměr 125 mm, dodávka a montáž</t>
  </si>
  <si>
    <t>včetně háků, čel, rohů, rovných hrdel a dilatací</t>
  </si>
  <si>
    <t>doplnění žlabu : 24,3</t>
  </si>
  <si>
    <t>764908101R00</t>
  </si>
  <si>
    <t>Ostatní prvky ke žlabům a odpadním troubám kotlík žlabový kónický, z lakovaného pozinkovaného plechu s povrchem z polyuretanu v barvě hnědé, pro žlab šířky 125 mm, dodávka a montáž</t>
  </si>
  <si>
    <t>764908110Rp01</t>
  </si>
  <si>
    <t>Lindab koleno svodové roury BK, D120</t>
  </si>
  <si>
    <t xml:space="preserve">kus   </t>
  </si>
  <si>
    <t>764908110Rp02</t>
  </si>
  <si>
    <t>Lindab mezikus svodové roury BK, D120</t>
  </si>
  <si>
    <t>764908110Rp03</t>
  </si>
  <si>
    <t>Lindab koleno výtokové MSK, D120</t>
  </si>
  <si>
    <t>764Rp01</t>
  </si>
  <si>
    <t>Oprava stávající střešní krytiny, trapézový plech s PS lakem, otvor 50x10 mm, přeplátováním</t>
  </si>
  <si>
    <t>764Rp02</t>
  </si>
  <si>
    <t>D+M Lemování ostění vrat z pozinkovaného plechu opatřeného lakem PS25, r.š. 650 mm</t>
  </si>
  <si>
    <t>bm</t>
  </si>
  <si>
    <t>4,1*2</t>
  </si>
  <si>
    <t>764Rp03</t>
  </si>
  <si>
    <t>Demontáž lemování vrat, rš do 800 mm</t>
  </si>
  <si>
    <t>998764102R00</t>
  </si>
  <si>
    <t>Přesun hmot pro konstrukce klempířské v objektech výšky do 12 m</t>
  </si>
  <si>
    <t>766417111R00</t>
  </si>
  <si>
    <t>Montáž obložení stěn, sloupů a pilířů doplňkové konstrukce podkladový rošt pod obložení stěn</t>
  </si>
  <si>
    <t>800-766</t>
  </si>
  <si>
    <t>obklad stěn uvnitř haly - svislá prkna po 0,5 m : ((60,5*0,5)+1)*3</t>
  </si>
  <si>
    <t>60512540R</t>
  </si>
  <si>
    <t>prkno SM/JD; tl = 24,0 mm; l = 2 000 až 3 500 mm; jakost II; omítané</t>
  </si>
  <si>
    <t xml:space="preserve">prkna 24/160: : </t>
  </si>
  <si>
    <t>Položka pořadí 71 : 93,75000*0,00384</t>
  </si>
  <si>
    <t>998766101R00</t>
  </si>
  <si>
    <t>Přesun hmot pro konstrukce truhlářské v objektech výšky do 6 m</t>
  </si>
  <si>
    <t>767996801R00</t>
  </si>
  <si>
    <t>Demontáž ostatních doplňků staveb atypických konstrukcí_x000D_
 o hmotnosti přes 20 do 50 kg</t>
  </si>
  <si>
    <t>kg</t>
  </si>
  <si>
    <t>800-767</t>
  </si>
  <si>
    <t>křížová ztužidla pr. 12 mm střecha - 0,9kg/bm : ((5*2)*4)*0,9</t>
  </si>
  <si>
    <t>křížová ztužidla pr. 12 mm stěny - 0,9kg/bm : ((3,9*2)*2)*0,9</t>
  </si>
  <si>
    <t>trubková ztužidla hřeben TR 51/5 - 5,67kg/bm : (2,87*2)*5,67</t>
  </si>
  <si>
    <t>kotevní plechy 15% : 0,15</t>
  </si>
  <si>
    <t>767Rp01</t>
  </si>
  <si>
    <t>Příprava povrchu stávající ocelové kce. pro nátěrový systém - otryskání z plošiny</t>
  </si>
  <si>
    <t xml:space="preserve">Ocelová kce: : </t>
  </si>
  <si>
    <t>stávající slopy : (0,16*2+0,16*3)*3,05*18</t>
  </si>
  <si>
    <t>stávající střešní nosníky : (0,24*2+0,12*3)*10,9*9</t>
  </si>
  <si>
    <t>stávající ok ve štítových stěnách + kolem vrat : (0,2*2+0,1)*(2,7*2+2,63*2+2,65*2)+(0,2+0,15)*2*4,5</t>
  </si>
  <si>
    <t>spojovací plechy, detaily 8% : 0,08</t>
  </si>
  <si>
    <t xml:space="preserve">ŽB stěny - k sousednímu objektu SUS: : </t>
  </si>
  <si>
    <t>sloupy stěny – čelní plocha – exteriér, proluka : 0,1*2,2*9</t>
  </si>
  <si>
    <t>sloupy stěny – rohy haly : ((0,25+0,1*2)*(2,2+0,5)*4)</t>
  </si>
  <si>
    <t>sloupy stěny – u vrat : ((0,32+0,12*2)*2,2*2)</t>
  </si>
  <si>
    <t>stěny – horní plocha : 0,2*64,56</t>
  </si>
  <si>
    <t>767Rp02</t>
  </si>
  <si>
    <t>Nátěrový systém na stávající ocelové kce. z plošiny, pro tř. korozního namáhání C4, životnost M 10 až 15 let</t>
  </si>
  <si>
    <t>* předopoklad - třívrstvý nátěrový systém, tř. korozního namáhání C4, životnost M 10-15 let</t>
  </si>
  <si>
    <t>Položka pořadí 75 : 170,66632</t>
  </si>
  <si>
    <t>nadspotřeba, ztratné 30% : 0,3</t>
  </si>
  <si>
    <t>767Rp03</t>
  </si>
  <si>
    <t>D+M Zakrývání opláštění ocel. kce. haly při tryskání. OSB, prkna, plachta, šroubováno ke stávajícím dřevěným paždíkům vč. demontáže, k opakovanému použití</t>
  </si>
  <si>
    <t xml:space="preserve">m2    </t>
  </si>
  <si>
    <t>zakrývání zrapézového plechu a prosvětlení - 80% plochy pláště : (17*24+42*2-4,5*4,8)*0,8</t>
  </si>
  <si>
    <t>767Rpol01</t>
  </si>
  <si>
    <t>D+M Lemování hran podlahy - ocelový úhelník 40/40/4 pozinkovaný, vč. kotevních trnů</t>
  </si>
  <si>
    <t xml:space="preserve">m     </t>
  </si>
  <si>
    <t>vjezd : 4,5</t>
  </si>
  <si>
    <t>998767102R00</t>
  </si>
  <si>
    <t>Přesun hmot pro kovové stavební doplňk. konstrukce v objektech výšky do 12 m</t>
  </si>
  <si>
    <t>783782205R00</t>
  </si>
  <si>
    <t>Nátěry tesařských konstrukcí ochranné fungicidní+ biocidní (proti plísním, houbám a hmyzu), dvojnásobné</t>
  </si>
  <si>
    <t>800-783</t>
  </si>
  <si>
    <t>RTS 13/ I</t>
  </si>
  <si>
    <t>protihnilobné, protiplísňové proti ohni a škůdcům</t>
  </si>
  <si>
    <t>- bezbarvý</t>
  </si>
  <si>
    <t>zabudované bednění - hranoly : 64*((0,12+0,1)*2)</t>
  </si>
  <si>
    <t>vnitřní stěny - bednění P+D : (60,2*3,15)*2+((3,15*0,1+1)*60,2)*0,05</t>
  </si>
  <si>
    <t xml:space="preserve">vnitřní stěny - rošt pro bednění : </t>
  </si>
  <si>
    <t>obklad stěn uvnitř haly - svislá prkna po 0,5 m : (((60,5*0,5)+1)*3)*(0,16*2+0,024*2)</t>
  </si>
  <si>
    <t>ztratné 15% : 0,15</t>
  </si>
  <si>
    <t>783897131R00</t>
  </si>
  <si>
    <t>Nátěr betonových povrchů vodoodpudivý na siloxanové bázi, pro exteriér, dvojnásobný</t>
  </si>
  <si>
    <t>stěna haly k sousednímu objektu - proluka : 25*2,89</t>
  </si>
  <si>
    <t>799Rp01</t>
  </si>
  <si>
    <t>Vyzbačení maximální možné výšky skladovaného materiálu, barva</t>
  </si>
  <si>
    <t>M21Rp01</t>
  </si>
  <si>
    <t>Demontáž stávajících svítidel v hřebeni, vč. veškeré elektroinstalace</t>
  </si>
  <si>
    <t>hod</t>
  </si>
  <si>
    <t>M21Rp02</t>
  </si>
  <si>
    <t>Zpětná montáž svítidel a elektroinstalace vč. potřebného materiálu</t>
  </si>
  <si>
    <t>* využití stávajících svítidel, doplnění kabeláže</t>
  </si>
  <si>
    <t>* revize</t>
  </si>
  <si>
    <t>M4300Rpol01</t>
  </si>
  <si>
    <t>D+M Ocel. kce. haly , sloupy, ztužidla, základové plechy, povrchová úprava žárové zinkování</t>
  </si>
  <si>
    <t xml:space="preserve">kg    </t>
  </si>
  <si>
    <t>- komplet vč. vyřešení napojovacích detalů na stávající nosné kce. (úprava stávající ocelové kce. na místě ve výšce)</t>
  </si>
  <si>
    <t>- specifikace viz PD - část statika</t>
  </si>
  <si>
    <t>3892,3</t>
  </si>
  <si>
    <t>spojovací materiál, prořez - 10% : 0,15</t>
  </si>
  <si>
    <t>460030081R00</t>
  </si>
  <si>
    <t>Řezání spáry v asfaltu nebo betonu</t>
  </si>
  <si>
    <t>ve ratech : 5,5+1,5*2</t>
  </si>
  <si>
    <t>979990001R00</t>
  </si>
  <si>
    <t>Poplatek za skládku stavební suti</t>
  </si>
  <si>
    <t>RTS 16/ II</t>
  </si>
  <si>
    <t>979990112R00</t>
  </si>
  <si>
    <t>Poplatek za skládku suti - obalované kam. - asfalt</t>
  </si>
  <si>
    <t>979087212R00</t>
  </si>
  <si>
    <t>Nakládání na dopravní prostředky Nakládání suti na dopravní prostředky</t>
  </si>
  <si>
    <t>pro vodorovnou dopravu</t>
  </si>
  <si>
    <t>979081111R00</t>
  </si>
  <si>
    <t>Odvoz suti a vybouraných hmot na skládku Odvoz suti a vybour. hmot na skládku do 1 km</t>
  </si>
  <si>
    <t>979081121R00</t>
  </si>
  <si>
    <t>Odvoz suti a vybouraných hmot na skládku Příplatek k odvozu za každý další 1 km</t>
  </si>
  <si>
    <t>* dodavatel zhodnotí možnosti skládnování v dané lokalitě dle aktuálních možností</t>
  </si>
  <si>
    <t>* uvažováno EKOLA České Libchavy, s.r.o., vzdálenost 12km</t>
  </si>
  <si>
    <t>979082111R00</t>
  </si>
  <si>
    <t>Vnitrostaveništní doprava suti a vybouraných hmot Vnitrostaveništní doprava suti do 10 m</t>
  </si>
  <si>
    <t>979082121R00</t>
  </si>
  <si>
    <t>Vnitrostaveništní doprava suti a vybouraných hmot Příplatek k vnitrost. dopravě suti za dalších 5 m</t>
  </si>
  <si>
    <t>979093111R00</t>
  </si>
  <si>
    <t>bez zhutnění</t>
  </si>
  <si>
    <t>979097012R00</t>
  </si>
  <si>
    <t>Odvoz suti a vybouraných hmot na skládku Pronájem kontejneru 7 t</t>
  </si>
  <si>
    <t xml:space="preserve">den   </t>
  </si>
  <si>
    <t>5 týdnů : 5*5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</si>
</sst>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9"/>
  <sheetViews>
    <sheetView showGridLines="0" topLeftCell="B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3"/>
      <c r="B2" s="99" t="s">
        <v>22</v>
      </c>
      <c r="C2" s="100"/>
      <c r="D2" s="101" t="s">
        <v>43</v>
      </c>
      <c r="E2" s="102" t="s">
        <v>44</v>
      </c>
      <c r="F2" s="103"/>
      <c r="G2" s="103"/>
      <c r="H2" s="103"/>
      <c r="I2" s="103"/>
      <c r="J2" s="104"/>
      <c r="O2" s="2"/>
    </row>
    <row r="3" spans="1:15" ht="27" hidden="1" customHeight="1" x14ac:dyDescent="0.2">
      <c r="A3" s="3"/>
      <c r="B3" s="105"/>
      <c r="C3" s="100"/>
      <c r="D3" s="106"/>
      <c r="E3" s="107"/>
      <c r="F3" s="108"/>
      <c r="G3" s="108"/>
      <c r="H3" s="108"/>
      <c r="I3" s="108"/>
      <c r="J3" s="109"/>
    </row>
    <row r="4" spans="1:15" ht="23.25" customHeight="1" x14ac:dyDescent="0.2">
      <c r="A4" s="3"/>
      <c r="B4" s="110"/>
      <c r="C4" s="111"/>
      <c r="D4" s="112"/>
      <c r="E4" s="113"/>
      <c r="F4" s="113"/>
      <c r="G4" s="113"/>
      <c r="H4" s="113"/>
      <c r="I4" s="113"/>
      <c r="J4" s="114"/>
    </row>
    <row r="5" spans="1:15" ht="24" customHeight="1" x14ac:dyDescent="0.2">
      <c r="A5" s="3"/>
      <c r="B5" s="42" t="s">
        <v>42</v>
      </c>
      <c r="C5" s="4"/>
      <c r="D5" s="115" t="s">
        <v>45</v>
      </c>
      <c r="E5" s="25"/>
      <c r="F5" s="25"/>
      <c r="G5" s="25"/>
      <c r="H5" s="26" t="s">
        <v>40</v>
      </c>
      <c r="I5" s="115" t="s">
        <v>49</v>
      </c>
      <c r="J5" s="10"/>
    </row>
    <row r="6" spans="1:15" ht="15.75" customHeight="1" x14ac:dyDescent="0.2">
      <c r="A6" s="3"/>
      <c r="B6" s="37"/>
      <c r="C6" s="25"/>
      <c r="D6" s="115" t="s">
        <v>46</v>
      </c>
      <c r="E6" s="25"/>
      <c r="F6" s="25"/>
      <c r="G6" s="25"/>
      <c r="H6" s="26" t="s">
        <v>34</v>
      </c>
      <c r="I6" s="115" t="s">
        <v>50</v>
      </c>
      <c r="J6" s="10"/>
    </row>
    <row r="7" spans="1:15" ht="15.75" customHeight="1" x14ac:dyDescent="0.2">
      <c r="A7" s="3"/>
      <c r="B7" s="38"/>
      <c r="C7" s="117" t="s">
        <v>48</v>
      </c>
      <c r="D7" s="116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118" t="s">
        <v>51</v>
      </c>
      <c r="E8" s="4"/>
      <c r="F8" s="4"/>
      <c r="G8" s="41"/>
      <c r="H8" s="26" t="s">
        <v>40</v>
      </c>
      <c r="I8" s="115" t="s">
        <v>55</v>
      </c>
      <c r="J8" s="10"/>
    </row>
    <row r="9" spans="1:15" ht="15.75" hidden="1" customHeight="1" x14ac:dyDescent="0.2">
      <c r="A9" s="3"/>
      <c r="B9" s="3"/>
      <c r="C9" s="4"/>
      <c r="D9" s="118" t="s">
        <v>52</v>
      </c>
      <c r="E9" s="4"/>
      <c r="F9" s="4"/>
      <c r="G9" s="41"/>
      <c r="H9" s="26" t="s">
        <v>34</v>
      </c>
      <c r="I9" s="115" t="s">
        <v>56</v>
      </c>
      <c r="J9" s="10"/>
    </row>
    <row r="10" spans="1:15" ht="15.75" hidden="1" customHeight="1" x14ac:dyDescent="0.2">
      <c r="A10" s="3"/>
      <c r="B10" s="47"/>
      <c r="C10" s="117" t="s">
        <v>54</v>
      </c>
      <c r="D10" s="119" t="s">
        <v>53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120"/>
      <c r="E11" s="120"/>
      <c r="F11" s="120"/>
      <c r="G11" s="120"/>
      <c r="H11" s="26" t="s">
        <v>40</v>
      </c>
      <c r="I11" s="124"/>
      <c r="J11" s="10"/>
    </row>
    <row r="12" spans="1:15" ht="15.75" customHeight="1" x14ac:dyDescent="0.2">
      <c r="A12" s="3"/>
      <c r="B12" s="37"/>
      <c r="C12" s="25"/>
      <c r="D12" s="121"/>
      <c r="E12" s="121"/>
      <c r="F12" s="121"/>
      <c r="G12" s="121"/>
      <c r="H12" s="26" t="s">
        <v>34</v>
      </c>
      <c r="I12" s="124"/>
      <c r="J12" s="10"/>
    </row>
    <row r="13" spans="1:15" ht="15.75" customHeight="1" x14ac:dyDescent="0.2">
      <c r="A13" s="3"/>
      <c r="B13" s="38"/>
      <c r="C13" s="123"/>
      <c r="D13" s="122"/>
      <c r="E13" s="122"/>
      <c r="F13" s="122"/>
      <c r="G13" s="122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87" t="s">
        <v>24</v>
      </c>
      <c r="B16" s="52" t="s">
        <v>24</v>
      </c>
      <c r="C16" s="53"/>
      <c r="D16" s="54"/>
      <c r="E16" s="81"/>
      <c r="F16" s="82"/>
      <c r="G16" s="81"/>
      <c r="H16" s="82"/>
      <c r="I16" s="81">
        <f>SUMIF(F50:F75,A16,I50:I75)+SUMIF(F50:F75,"PSU",I50:I75)</f>
        <v>0</v>
      </c>
      <c r="J16" s="83"/>
    </row>
    <row r="17" spans="1:10" ht="23.25" customHeight="1" x14ac:dyDescent="0.2">
      <c r="A17" s="187" t="s">
        <v>25</v>
      </c>
      <c r="B17" s="52" t="s">
        <v>25</v>
      </c>
      <c r="C17" s="53"/>
      <c r="D17" s="54"/>
      <c r="E17" s="81"/>
      <c r="F17" s="82"/>
      <c r="G17" s="81"/>
      <c r="H17" s="82"/>
      <c r="I17" s="81">
        <f>SUMIF(F50:F75,A17,I50:I75)</f>
        <v>0</v>
      </c>
      <c r="J17" s="83"/>
    </row>
    <row r="18" spans="1:10" ht="23.25" customHeight="1" x14ac:dyDescent="0.2">
      <c r="A18" s="187" t="s">
        <v>26</v>
      </c>
      <c r="B18" s="52" t="s">
        <v>26</v>
      </c>
      <c r="C18" s="53"/>
      <c r="D18" s="54"/>
      <c r="E18" s="81"/>
      <c r="F18" s="82"/>
      <c r="G18" s="81"/>
      <c r="H18" s="82"/>
      <c r="I18" s="81">
        <f>SUMIF(F50:F75,A18,I50:I75)</f>
        <v>0</v>
      </c>
      <c r="J18" s="83"/>
    </row>
    <row r="19" spans="1:10" ht="23.25" customHeight="1" x14ac:dyDescent="0.2">
      <c r="A19" s="187" t="s">
        <v>117</v>
      </c>
      <c r="B19" s="52" t="s">
        <v>27</v>
      </c>
      <c r="C19" s="53"/>
      <c r="D19" s="54"/>
      <c r="E19" s="81"/>
      <c r="F19" s="82"/>
      <c r="G19" s="81"/>
      <c r="H19" s="82"/>
      <c r="I19" s="81">
        <f>SUMIF(F50:F75,A19,I50:I75)</f>
        <v>0</v>
      </c>
      <c r="J19" s="83"/>
    </row>
    <row r="20" spans="1:10" ht="23.25" customHeight="1" x14ac:dyDescent="0.2">
      <c r="A20" s="187" t="s">
        <v>118</v>
      </c>
      <c r="B20" s="52" t="s">
        <v>28</v>
      </c>
      <c r="C20" s="53"/>
      <c r="D20" s="54"/>
      <c r="E20" s="81"/>
      <c r="F20" s="82"/>
      <c r="G20" s="81"/>
      <c r="H20" s="82"/>
      <c r="I20" s="81">
        <f>SUMIF(F50:F75,A20,I50:I75)</f>
        <v>0</v>
      </c>
      <c r="J20" s="83"/>
    </row>
    <row r="21" spans="1:10" ht="23.25" customHeight="1" x14ac:dyDescent="0.2">
      <c r="A21" s="3"/>
      <c r="B21" s="69" t="s">
        <v>29</v>
      </c>
      <c r="C21" s="70"/>
      <c r="D21" s="71"/>
      <c r="E21" s="87"/>
      <c r="F21" s="88"/>
      <c r="G21" s="87"/>
      <c r="H21" s="88"/>
      <c r="I21" s="87">
        <f>SUM(I16:J20)</f>
        <v>0</v>
      </c>
      <c r="J21" s="94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92">
        <f>ZakladDPHSniVypocet</f>
        <v>0</v>
      </c>
      <c r="H23" s="93"/>
      <c r="I23" s="93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90">
        <f>IF(A24&gt;50, ROUNDUP(A23, 0), ROUNDDOWN(A23, 0))</f>
        <v>0</v>
      </c>
      <c r="H24" s="91"/>
      <c r="I24" s="91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92">
        <f>ZakladDPHZaklVypocet</f>
        <v>0</v>
      </c>
      <c r="H25" s="93"/>
      <c r="I25" s="93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78">
        <f>IF(A26&gt;50, ROUNDUP(A25, 0), ROUNDDOWN(A25, 0))</f>
        <v>0</v>
      </c>
      <c r="H26" s="79"/>
      <c r="I26" s="79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80">
        <f>CenaCelkem-(ZakladDPHSni+DPHSni+ZakladDPHZakl+DPHZakl)</f>
        <v>0</v>
      </c>
      <c r="H27" s="80"/>
      <c r="I27" s="80"/>
      <c r="J27" s="58" t="str">
        <f t="shared" si="0"/>
        <v>CZK</v>
      </c>
    </row>
    <row r="28" spans="1:10" ht="27.75" hidden="1" customHeight="1" thickBot="1" x14ac:dyDescent="0.25">
      <c r="A28" s="3"/>
      <c r="B28" s="160" t="s">
        <v>23</v>
      </c>
      <c r="C28" s="161"/>
      <c r="D28" s="161"/>
      <c r="E28" s="162"/>
      <c r="F28" s="163"/>
      <c r="G28" s="164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0" t="s">
        <v>35</v>
      </c>
      <c r="C29" s="166"/>
      <c r="D29" s="166"/>
      <c r="E29" s="166"/>
      <c r="F29" s="166"/>
      <c r="G29" s="167">
        <f>IF(A29&gt;50, ROUNDUP(A27, 0), ROUNDDOWN(A27, 0))</f>
        <v>0</v>
      </c>
      <c r="H29" s="167"/>
      <c r="I29" s="167"/>
      <c r="J29" s="168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43558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89" t="s">
        <v>2</v>
      </c>
      <c r="E35" s="89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0" t="s">
        <v>16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">
      <c r="A38" s="129" t="s">
        <v>37</v>
      </c>
      <c r="B38" s="133" t="s">
        <v>17</v>
      </c>
      <c r="C38" s="134" t="s">
        <v>5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18</v>
      </c>
      <c r="I38" s="137" t="s">
        <v>1</v>
      </c>
      <c r="J38" s="138" t="s">
        <v>0</v>
      </c>
    </row>
    <row r="39" spans="1:10" ht="25.5" hidden="1" customHeight="1" x14ac:dyDescent="0.2">
      <c r="A39" s="129">
        <v>1</v>
      </c>
      <c r="B39" s="139" t="s">
        <v>57</v>
      </c>
      <c r="C39" s="140"/>
      <c r="D39" s="141"/>
      <c r="E39" s="141"/>
      <c r="F39" s="142">
        <f>'D1-01 00 Pol'!AE36+'D1-01 01 Pol'!AE305</f>
        <v>0</v>
      </c>
      <c r="G39" s="143">
        <f>'D1-01 00 Pol'!AF36+'D1-01 01 Pol'!AF305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">
      <c r="A40" s="129">
        <v>2</v>
      </c>
      <c r="B40" s="146" t="s">
        <v>58</v>
      </c>
      <c r="C40" s="147" t="s">
        <v>59</v>
      </c>
      <c r="D40" s="148"/>
      <c r="E40" s="148"/>
      <c r="F40" s="149">
        <f>'D1-01 00 Pol'!AE36+'D1-01 01 Pol'!AE305</f>
        <v>0</v>
      </c>
      <c r="G40" s="150">
        <f>'D1-01 00 Pol'!AF36+'D1-01 01 Pol'!AF305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">
      <c r="A41" s="129">
        <v>3</v>
      </c>
      <c r="B41" s="152" t="s">
        <v>60</v>
      </c>
      <c r="C41" s="140" t="s">
        <v>61</v>
      </c>
      <c r="D41" s="141"/>
      <c r="E41" s="141"/>
      <c r="F41" s="153">
        <f>'D1-01 00 Pol'!AE36</f>
        <v>0</v>
      </c>
      <c r="G41" s="144">
        <f>'D1-01 00 Pol'!AF36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">
      <c r="A42" s="129">
        <v>3</v>
      </c>
      <c r="B42" s="152" t="s">
        <v>62</v>
      </c>
      <c r="C42" s="140" t="s">
        <v>63</v>
      </c>
      <c r="D42" s="141"/>
      <c r="E42" s="141"/>
      <c r="F42" s="153">
        <f>'D1-01 01 Pol'!AE305</f>
        <v>0</v>
      </c>
      <c r="G42" s="144">
        <f>'D1-01 01 Pol'!AF305</f>
        <v>0</v>
      </c>
      <c r="H42" s="144">
        <f>(F42*SazbaDPH1/100)+(G42*SazbaDPH2/100)</f>
        <v>0</v>
      </c>
      <c r="I42" s="144">
        <f>F42+G42+H42</f>
        <v>0</v>
      </c>
      <c r="J42" s="145" t="str">
        <f>IF(CenaCelkemVypocet=0,"",I42/CenaCelkemVypocet*100)</f>
        <v/>
      </c>
    </row>
    <row r="43" spans="1:10" ht="25.5" customHeight="1" x14ac:dyDescent="0.2">
      <c r="A43" s="129"/>
      <c r="B43" s="154" t="s">
        <v>64</v>
      </c>
      <c r="C43" s="155"/>
      <c r="D43" s="155"/>
      <c r="E43" s="156"/>
      <c r="F43" s="157">
        <f>SUMIF(A39:A42,"=1",F39:F42)</f>
        <v>0</v>
      </c>
      <c r="G43" s="158">
        <f>SUMIF(A39:A42,"=1",G39:G42)</f>
        <v>0</v>
      </c>
      <c r="H43" s="158">
        <f>SUMIF(A39:A42,"=1",H39:H42)</f>
        <v>0</v>
      </c>
      <c r="I43" s="158">
        <f>SUMIF(A39:A42,"=1",I39:I42)</f>
        <v>0</v>
      </c>
      <c r="J43" s="159">
        <f>SUMIF(A39:A42,"=1",J39:J42)</f>
        <v>0</v>
      </c>
    </row>
    <row r="47" spans="1:10" ht="15.75" x14ac:dyDescent="0.25">
      <c r="B47" s="169" t="s">
        <v>66</v>
      </c>
    </row>
    <row r="49" spans="1:10" ht="25.5" customHeight="1" x14ac:dyDescent="0.2">
      <c r="A49" s="170"/>
      <c r="B49" s="173" t="s">
        <v>17</v>
      </c>
      <c r="C49" s="173" t="s">
        <v>5</v>
      </c>
      <c r="D49" s="174"/>
      <c r="E49" s="174"/>
      <c r="F49" s="175" t="s">
        <v>67</v>
      </c>
      <c r="G49" s="175"/>
      <c r="H49" s="175"/>
      <c r="I49" s="175" t="s">
        <v>29</v>
      </c>
      <c r="J49" s="175" t="s">
        <v>0</v>
      </c>
    </row>
    <row r="50" spans="1:10" ht="25.5" customHeight="1" x14ac:dyDescent="0.2">
      <c r="A50" s="171"/>
      <c r="B50" s="176" t="s">
        <v>68</v>
      </c>
      <c r="C50" s="177" t="s">
        <v>69</v>
      </c>
      <c r="D50" s="178"/>
      <c r="E50" s="178"/>
      <c r="F50" s="183" t="s">
        <v>24</v>
      </c>
      <c r="G50" s="184"/>
      <c r="H50" s="184"/>
      <c r="I50" s="184">
        <f>'D1-01 01 Pol'!G8</f>
        <v>0</v>
      </c>
      <c r="J50" s="181" t="str">
        <f>IF(I76=0,"",I50/I76*100)</f>
        <v/>
      </c>
    </row>
    <row r="51" spans="1:10" ht="25.5" customHeight="1" x14ac:dyDescent="0.2">
      <c r="A51" s="171"/>
      <c r="B51" s="176" t="s">
        <v>70</v>
      </c>
      <c r="C51" s="177" t="s">
        <v>71</v>
      </c>
      <c r="D51" s="178"/>
      <c r="E51" s="178"/>
      <c r="F51" s="183" t="s">
        <v>24</v>
      </c>
      <c r="G51" s="184"/>
      <c r="H51" s="184"/>
      <c r="I51" s="184">
        <f>'D1-01 01 Pol'!G36</f>
        <v>0</v>
      </c>
      <c r="J51" s="181" t="str">
        <f>IF(I76=0,"",I51/I76*100)</f>
        <v/>
      </c>
    </row>
    <row r="52" spans="1:10" ht="25.5" customHeight="1" x14ac:dyDescent="0.2">
      <c r="A52" s="171"/>
      <c r="B52" s="176" t="s">
        <v>72</v>
      </c>
      <c r="C52" s="177" t="s">
        <v>73</v>
      </c>
      <c r="D52" s="178"/>
      <c r="E52" s="178"/>
      <c r="F52" s="183" t="s">
        <v>24</v>
      </c>
      <c r="G52" s="184"/>
      <c r="H52" s="184"/>
      <c r="I52" s="184">
        <f>'D1-01 01 Pol'!G64</f>
        <v>0</v>
      </c>
      <c r="J52" s="181" t="str">
        <f>IF(I76=0,"",I52/I76*100)</f>
        <v/>
      </c>
    </row>
    <row r="53" spans="1:10" ht="25.5" customHeight="1" x14ac:dyDescent="0.2">
      <c r="A53" s="171"/>
      <c r="B53" s="176" t="s">
        <v>74</v>
      </c>
      <c r="C53" s="177" t="s">
        <v>75</v>
      </c>
      <c r="D53" s="178"/>
      <c r="E53" s="178"/>
      <c r="F53" s="183" t="s">
        <v>24</v>
      </c>
      <c r="G53" s="184"/>
      <c r="H53" s="184"/>
      <c r="I53" s="184">
        <f>'D1-01 01 Pol'!G81</f>
        <v>0</v>
      </c>
      <c r="J53" s="181" t="str">
        <f>IF(I76=0,"",I53/I76*100)</f>
        <v/>
      </c>
    </row>
    <row r="54" spans="1:10" ht="25.5" customHeight="1" x14ac:dyDescent="0.2">
      <c r="A54" s="171"/>
      <c r="B54" s="176" t="s">
        <v>76</v>
      </c>
      <c r="C54" s="177" t="s">
        <v>77</v>
      </c>
      <c r="D54" s="178"/>
      <c r="E54" s="178"/>
      <c r="F54" s="183" t="s">
        <v>24</v>
      </c>
      <c r="G54" s="184"/>
      <c r="H54" s="184"/>
      <c r="I54" s="184">
        <f>'D1-01 01 Pol'!G85</f>
        <v>0</v>
      </c>
      <c r="J54" s="181" t="str">
        <f>IF(I76=0,"",I54/I76*100)</f>
        <v/>
      </c>
    </row>
    <row r="55" spans="1:10" ht="25.5" customHeight="1" x14ac:dyDescent="0.2">
      <c r="A55" s="171"/>
      <c r="B55" s="176" t="s">
        <v>78</v>
      </c>
      <c r="C55" s="177" t="s">
        <v>79</v>
      </c>
      <c r="D55" s="178"/>
      <c r="E55" s="178"/>
      <c r="F55" s="183" t="s">
        <v>24</v>
      </c>
      <c r="G55" s="184"/>
      <c r="H55" s="184"/>
      <c r="I55" s="184">
        <f>'D1-01 01 Pol'!G88</f>
        <v>0</v>
      </c>
      <c r="J55" s="181" t="str">
        <f>IF(I76=0,"",I55/I76*100)</f>
        <v/>
      </c>
    </row>
    <row r="56" spans="1:10" ht="25.5" customHeight="1" x14ac:dyDescent="0.2">
      <c r="A56" s="171"/>
      <c r="B56" s="176" t="s">
        <v>80</v>
      </c>
      <c r="C56" s="177" t="s">
        <v>81</v>
      </c>
      <c r="D56" s="178"/>
      <c r="E56" s="178"/>
      <c r="F56" s="183" t="s">
        <v>24</v>
      </c>
      <c r="G56" s="184"/>
      <c r="H56" s="184"/>
      <c r="I56" s="184">
        <f>'D1-01 01 Pol'!G94</f>
        <v>0</v>
      </c>
      <c r="J56" s="181" t="str">
        <f>IF(I76=0,"",I56/I76*100)</f>
        <v/>
      </c>
    </row>
    <row r="57" spans="1:10" ht="25.5" customHeight="1" x14ac:dyDescent="0.2">
      <c r="A57" s="171"/>
      <c r="B57" s="176" t="s">
        <v>82</v>
      </c>
      <c r="C57" s="177" t="s">
        <v>83</v>
      </c>
      <c r="D57" s="178"/>
      <c r="E57" s="178"/>
      <c r="F57" s="183" t="s">
        <v>24</v>
      </c>
      <c r="G57" s="184"/>
      <c r="H57" s="184"/>
      <c r="I57" s="184">
        <f>'D1-01 01 Pol'!G125</f>
        <v>0</v>
      </c>
      <c r="J57" s="181" t="str">
        <f>IF(I76=0,"",I57/I76*100)</f>
        <v/>
      </c>
    </row>
    <row r="58" spans="1:10" ht="25.5" customHeight="1" x14ac:dyDescent="0.2">
      <c r="A58" s="171"/>
      <c r="B58" s="176" t="s">
        <v>84</v>
      </c>
      <c r="C58" s="177" t="s">
        <v>85</v>
      </c>
      <c r="D58" s="178"/>
      <c r="E58" s="178"/>
      <c r="F58" s="183" t="s">
        <v>24</v>
      </c>
      <c r="G58" s="184"/>
      <c r="H58" s="184"/>
      <c r="I58" s="184">
        <f>'D1-01 01 Pol'!G131</f>
        <v>0</v>
      </c>
      <c r="J58" s="181" t="str">
        <f>IF(I76=0,"",I58/I76*100)</f>
        <v/>
      </c>
    </row>
    <row r="59" spans="1:10" ht="25.5" customHeight="1" x14ac:dyDescent="0.2">
      <c r="A59" s="171"/>
      <c r="B59" s="176" t="s">
        <v>86</v>
      </c>
      <c r="C59" s="177" t="s">
        <v>87</v>
      </c>
      <c r="D59" s="178"/>
      <c r="E59" s="178"/>
      <c r="F59" s="183" t="s">
        <v>24</v>
      </c>
      <c r="G59" s="184"/>
      <c r="H59" s="184"/>
      <c r="I59" s="184">
        <f>'D1-01 01 Pol'!G139</f>
        <v>0</v>
      </c>
      <c r="J59" s="181" t="str">
        <f>IF(I76=0,"",I59/I76*100)</f>
        <v/>
      </c>
    </row>
    <row r="60" spans="1:10" ht="25.5" customHeight="1" x14ac:dyDescent="0.2">
      <c r="A60" s="171"/>
      <c r="B60" s="176" t="s">
        <v>88</v>
      </c>
      <c r="C60" s="177" t="s">
        <v>89</v>
      </c>
      <c r="D60" s="178"/>
      <c r="E60" s="178"/>
      <c r="F60" s="183" t="s">
        <v>24</v>
      </c>
      <c r="G60" s="184"/>
      <c r="H60" s="184"/>
      <c r="I60" s="184">
        <f>'D1-01 01 Pol'!G142</f>
        <v>0</v>
      </c>
      <c r="J60" s="181" t="str">
        <f>IF(I76=0,"",I60/I76*100)</f>
        <v/>
      </c>
    </row>
    <row r="61" spans="1:10" ht="25.5" customHeight="1" x14ac:dyDescent="0.2">
      <c r="A61" s="171"/>
      <c r="B61" s="176" t="s">
        <v>90</v>
      </c>
      <c r="C61" s="177" t="s">
        <v>91</v>
      </c>
      <c r="D61" s="178"/>
      <c r="E61" s="178"/>
      <c r="F61" s="183" t="s">
        <v>24</v>
      </c>
      <c r="G61" s="184"/>
      <c r="H61" s="184"/>
      <c r="I61" s="184">
        <f>'D1-01 01 Pol'!G147</f>
        <v>0</v>
      </c>
      <c r="J61" s="181" t="str">
        <f>IF(I76=0,"",I61/I76*100)</f>
        <v/>
      </c>
    </row>
    <row r="62" spans="1:10" ht="25.5" customHeight="1" x14ac:dyDescent="0.2">
      <c r="A62" s="171"/>
      <c r="B62" s="176" t="s">
        <v>92</v>
      </c>
      <c r="C62" s="177" t="s">
        <v>93</v>
      </c>
      <c r="D62" s="178"/>
      <c r="E62" s="178"/>
      <c r="F62" s="183" t="s">
        <v>25</v>
      </c>
      <c r="G62" s="184"/>
      <c r="H62" s="184"/>
      <c r="I62" s="184">
        <f>'D1-01 01 Pol'!G150</f>
        <v>0</v>
      </c>
      <c r="J62" s="181" t="str">
        <f>IF(I76=0,"",I62/I76*100)</f>
        <v/>
      </c>
    </row>
    <row r="63" spans="1:10" ht="25.5" customHeight="1" x14ac:dyDescent="0.2">
      <c r="A63" s="171"/>
      <c r="B63" s="176" t="s">
        <v>94</v>
      </c>
      <c r="C63" s="177" t="s">
        <v>95</v>
      </c>
      <c r="D63" s="178"/>
      <c r="E63" s="178"/>
      <c r="F63" s="183" t="s">
        <v>25</v>
      </c>
      <c r="G63" s="184"/>
      <c r="H63" s="184"/>
      <c r="I63" s="184">
        <f>'D1-01 01 Pol'!G174</f>
        <v>0</v>
      </c>
      <c r="J63" s="181" t="str">
        <f>IF(I76=0,"",I63/I76*100)</f>
        <v/>
      </c>
    </row>
    <row r="64" spans="1:10" ht="25.5" customHeight="1" x14ac:dyDescent="0.2">
      <c r="A64" s="171"/>
      <c r="B64" s="176" t="s">
        <v>96</v>
      </c>
      <c r="C64" s="177" t="s">
        <v>97</v>
      </c>
      <c r="D64" s="178"/>
      <c r="E64" s="178"/>
      <c r="F64" s="183" t="s">
        <v>25</v>
      </c>
      <c r="G64" s="184"/>
      <c r="H64" s="184"/>
      <c r="I64" s="184">
        <f>'D1-01 01 Pol'!G187</f>
        <v>0</v>
      </c>
      <c r="J64" s="181" t="str">
        <f>IF(I76=0,"",I64/I76*100)</f>
        <v/>
      </c>
    </row>
    <row r="65" spans="1:10" ht="25.5" customHeight="1" x14ac:dyDescent="0.2">
      <c r="A65" s="171"/>
      <c r="B65" s="176" t="s">
        <v>98</v>
      </c>
      <c r="C65" s="177" t="s">
        <v>99</v>
      </c>
      <c r="D65" s="178"/>
      <c r="E65" s="178"/>
      <c r="F65" s="183" t="s">
        <v>25</v>
      </c>
      <c r="G65" s="184"/>
      <c r="H65" s="184"/>
      <c r="I65" s="184">
        <f>'D1-01 01 Pol'!G208</f>
        <v>0</v>
      </c>
      <c r="J65" s="181" t="str">
        <f>IF(I76=0,"",I65/I76*100)</f>
        <v/>
      </c>
    </row>
    <row r="66" spans="1:10" ht="25.5" customHeight="1" x14ac:dyDescent="0.2">
      <c r="A66" s="171"/>
      <c r="B66" s="176" t="s">
        <v>100</v>
      </c>
      <c r="C66" s="177" t="s">
        <v>101</v>
      </c>
      <c r="D66" s="178"/>
      <c r="E66" s="178"/>
      <c r="F66" s="183" t="s">
        <v>25</v>
      </c>
      <c r="G66" s="184"/>
      <c r="H66" s="184"/>
      <c r="I66" s="184">
        <f>'D1-01 01 Pol'!G225</f>
        <v>0</v>
      </c>
      <c r="J66" s="181" t="str">
        <f>IF(I76=0,"",I66/I76*100)</f>
        <v/>
      </c>
    </row>
    <row r="67" spans="1:10" ht="25.5" customHeight="1" x14ac:dyDescent="0.2">
      <c r="A67" s="171"/>
      <c r="B67" s="176" t="s">
        <v>102</v>
      </c>
      <c r="C67" s="177" t="s">
        <v>103</v>
      </c>
      <c r="D67" s="178"/>
      <c r="E67" s="178"/>
      <c r="F67" s="183" t="s">
        <v>25</v>
      </c>
      <c r="G67" s="184"/>
      <c r="H67" s="184"/>
      <c r="I67" s="184">
        <f>'D1-01 01 Pol'!G233</f>
        <v>0</v>
      </c>
      <c r="J67" s="181" t="str">
        <f>IF(I76=0,"",I67/I76*100)</f>
        <v/>
      </c>
    </row>
    <row r="68" spans="1:10" ht="25.5" customHeight="1" x14ac:dyDescent="0.2">
      <c r="A68" s="171"/>
      <c r="B68" s="176" t="s">
        <v>104</v>
      </c>
      <c r="C68" s="177" t="s">
        <v>105</v>
      </c>
      <c r="D68" s="178"/>
      <c r="E68" s="178"/>
      <c r="F68" s="183" t="s">
        <v>25</v>
      </c>
      <c r="G68" s="184"/>
      <c r="H68" s="184"/>
      <c r="I68" s="184">
        <f>'D1-01 01 Pol'!G262</f>
        <v>0</v>
      </c>
      <c r="J68" s="181" t="str">
        <f>IF(I76=0,"",I68/I76*100)</f>
        <v/>
      </c>
    </row>
    <row r="69" spans="1:10" ht="25.5" customHeight="1" x14ac:dyDescent="0.2">
      <c r="A69" s="171"/>
      <c r="B69" s="176" t="s">
        <v>106</v>
      </c>
      <c r="C69" s="177" t="s">
        <v>107</v>
      </c>
      <c r="D69" s="178"/>
      <c r="E69" s="178"/>
      <c r="F69" s="183" t="s">
        <v>25</v>
      </c>
      <c r="G69" s="184"/>
      <c r="H69" s="184"/>
      <c r="I69" s="184">
        <f>'D1-01 01 Pol'!G274</f>
        <v>0</v>
      </c>
      <c r="J69" s="181" t="str">
        <f>IF(I76=0,"",I69/I76*100)</f>
        <v/>
      </c>
    </row>
    <row r="70" spans="1:10" ht="25.5" customHeight="1" x14ac:dyDescent="0.2">
      <c r="A70" s="171"/>
      <c r="B70" s="176" t="s">
        <v>108</v>
      </c>
      <c r="C70" s="177" t="s">
        <v>109</v>
      </c>
      <c r="D70" s="178"/>
      <c r="E70" s="178"/>
      <c r="F70" s="183" t="s">
        <v>26</v>
      </c>
      <c r="G70" s="184"/>
      <c r="H70" s="184"/>
      <c r="I70" s="184">
        <f>'D1-01 01 Pol'!G276</f>
        <v>0</v>
      </c>
      <c r="J70" s="181" t="str">
        <f>IF(I76=0,"",I70/I76*100)</f>
        <v/>
      </c>
    </row>
    <row r="71" spans="1:10" ht="25.5" customHeight="1" x14ac:dyDescent="0.2">
      <c r="A71" s="171"/>
      <c r="B71" s="176" t="s">
        <v>110</v>
      </c>
      <c r="C71" s="177" t="s">
        <v>111</v>
      </c>
      <c r="D71" s="178"/>
      <c r="E71" s="178"/>
      <c r="F71" s="183" t="s">
        <v>26</v>
      </c>
      <c r="G71" s="184"/>
      <c r="H71" s="184"/>
      <c r="I71" s="184">
        <f>'D1-01 01 Pol'!G281</f>
        <v>0</v>
      </c>
      <c r="J71" s="181" t="str">
        <f>IF(I76=0,"",I71/I76*100)</f>
        <v/>
      </c>
    </row>
    <row r="72" spans="1:10" ht="25.5" customHeight="1" x14ac:dyDescent="0.2">
      <c r="A72" s="171"/>
      <c r="B72" s="176" t="s">
        <v>112</v>
      </c>
      <c r="C72" s="177" t="s">
        <v>113</v>
      </c>
      <c r="D72" s="178"/>
      <c r="E72" s="178"/>
      <c r="F72" s="183" t="s">
        <v>26</v>
      </c>
      <c r="G72" s="184"/>
      <c r="H72" s="184"/>
      <c r="I72" s="184">
        <f>'D1-01 01 Pol'!G287</f>
        <v>0</v>
      </c>
      <c r="J72" s="181" t="str">
        <f>IF(I76=0,"",I72/I76*100)</f>
        <v/>
      </c>
    </row>
    <row r="73" spans="1:10" ht="25.5" customHeight="1" x14ac:dyDescent="0.2">
      <c r="A73" s="171"/>
      <c r="B73" s="176" t="s">
        <v>114</v>
      </c>
      <c r="C73" s="177" t="s">
        <v>115</v>
      </c>
      <c r="D73" s="178"/>
      <c r="E73" s="178"/>
      <c r="F73" s="183" t="s">
        <v>116</v>
      </c>
      <c r="G73" s="184"/>
      <c r="H73" s="184"/>
      <c r="I73" s="184">
        <f>'D1-01 01 Pol'!G290</f>
        <v>0</v>
      </c>
      <c r="J73" s="181" t="str">
        <f>IF(I76=0,"",I73/I76*100)</f>
        <v/>
      </c>
    </row>
    <row r="74" spans="1:10" ht="25.5" customHeight="1" x14ac:dyDescent="0.2">
      <c r="A74" s="171"/>
      <c r="B74" s="176" t="s">
        <v>117</v>
      </c>
      <c r="C74" s="177" t="s">
        <v>27</v>
      </c>
      <c r="D74" s="178"/>
      <c r="E74" s="178"/>
      <c r="F74" s="183" t="s">
        <v>117</v>
      </c>
      <c r="G74" s="184"/>
      <c r="H74" s="184"/>
      <c r="I74" s="184">
        <f>'D1-01 00 Pol'!G8</f>
        <v>0</v>
      </c>
      <c r="J74" s="181" t="str">
        <f>IF(I76=0,"",I74/I76*100)</f>
        <v/>
      </c>
    </row>
    <row r="75" spans="1:10" ht="25.5" customHeight="1" x14ac:dyDescent="0.2">
      <c r="A75" s="171"/>
      <c r="B75" s="176" t="s">
        <v>118</v>
      </c>
      <c r="C75" s="177" t="s">
        <v>28</v>
      </c>
      <c r="D75" s="178"/>
      <c r="E75" s="178"/>
      <c r="F75" s="183" t="s">
        <v>118</v>
      </c>
      <c r="G75" s="184"/>
      <c r="H75" s="184"/>
      <c r="I75" s="184">
        <f>'D1-01 00 Pol'!G19</f>
        <v>0</v>
      </c>
      <c r="J75" s="181" t="str">
        <f>IF(I76=0,"",I75/I76*100)</f>
        <v/>
      </c>
    </row>
    <row r="76" spans="1:10" ht="25.5" customHeight="1" x14ac:dyDescent="0.2">
      <c r="A76" s="172"/>
      <c r="B76" s="179" t="s">
        <v>1</v>
      </c>
      <c r="C76" s="179"/>
      <c r="D76" s="180"/>
      <c r="E76" s="180"/>
      <c r="F76" s="185"/>
      <c r="G76" s="186"/>
      <c r="H76" s="186"/>
      <c r="I76" s="186">
        <f>SUM(I50:I75)</f>
        <v>0</v>
      </c>
      <c r="J76" s="182">
        <f>SUM(J50:J75)</f>
        <v>0</v>
      </c>
    </row>
    <row r="77" spans="1:10" x14ac:dyDescent="0.2">
      <c r="F77" s="127"/>
      <c r="G77" s="126"/>
      <c r="H77" s="127"/>
      <c r="I77" s="126"/>
      <c r="J77" s="128"/>
    </row>
    <row r="78" spans="1:10" x14ac:dyDescent="0.2">
      <c r="F78" s="127"/>
      <c r="G78" s="126"/>
      <c r="H78" s="127"/>
      <c r="I78" s="126"/>
      <c r="J78" s="128"/>
    </row>
    <row r="79" spans="1:10" x14ac:dyDescent="0.2">
      <c r="F79" s="127"/>
      <c r="G79" s="126"/>
      <c r="H79" s="127"/>
      <c r="I79" s="126"/>
      <c r="J79" s="128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5" t="s">
        <v>6</v>
      </c>
      <c r="B1" s="95"/>
      <c r="C1" s="96"/>
      <c r="D1" s="95"/>
      <c r="E1" s="95"/>
      <c r="F1" s="95"/>
      <c r="G1" s="95"/>
    </row>
    <row r="2" spans="1:7" ht="24.95" customHeight="1" x14ac:dyDescent="0.2">
      <c r="A2" s="73" t="s">
        <v>7</v>
      </c>
      <c r="B2" s="72"/>
      <c r="C2" s="97"/>
      <c r="D2" s="97"/>
      <c r="E2" s="97"/>
      <c r="F2" s="97"/>
      <c r="G2" s="98"/>
    </row>
    <row r="3" spans="1:7" ht="24.95" customHeight="1" x14ac:dyDescent="0.2">
      <c r="A3" s="73" t="s">
        <v>8</v>
      </c>
      <c r="B3" s="72"/>
      <c r="C3" s="97"/>
      <c r="D3" s="97"/>
      <c r="E3" s="97"/>
      <c r="F3" s="97"/>
      <c r="G3" s="98"/>
    </row>
    <row r="4" spans="1:7" ht="24.95" customHeight="1" x14ac:dyDescent="0.2">
      <c r="A4" s="73" t="s">
        <v>9</v>
      </c>
      <c r="B4" s="72"/>
      <c r="C4" s="97"/>
      <c r="D4" s="97"/>
      <c r="E4" s="97"/>
      <c r="F4" s="97"/>
      <c r="G4" s="98"/>
    </row>
    <row r="5" spans="1:7" x14ac:dyDescent="0.2">
      <c r="B5" s="6"/>
      <c r="C5" s="7"/>
      <c r="D5" s="8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9" t="s">
        <v>119</v>
      </c>
      <c r="B1" s="189"/>
      <c r="C1" s="189"/>
      <c r="D1" s="189"/>
      <c r="E1" s="189"/>
      <c r="F1" s="189"/>
      <c r="G1" s="189"/>
      <c r="AG1" t="s">
        <v>120</v>
      </c>
    </row>
    <row r="2" spans="1:60" ht="24.95" customHeight="1" x14ac:dyDescent="0.2">
      <c r="A2" s="190" t="s">
        <v>7</v>
      </c>
      <c r="B2" s="72" t="s">
        <v>43</v>
      </c>
      <c r="C2" s="193" t="s">
        <v>44</v>
      </c>
      <c r="D2" s="191"/>
      <c r="E2" s="191"/>
      <c r="F2" s="191"/>
      <c r="G2" s="192"/>
      <c r="AG2" t="s">
        <v>121</v>
      </c>
    </row>
    <row r="3" spans="1:60" ht="24.95" customHeight="1" x14ac:dyDescent="0.2">
      <c r="A3" s="190" t="s">
        <v>8</v>
      </c>
      <c r="B3" s="72" t="s">
        <v>58</v>
      </c>
      <c r="C3" s="193" t="s">
        <v>59</v>
      </c>
      <c r="D3" s="191"/>
      <c r="E3" s="191"/>
      <c r="F3" s="191"/>
      <c r="G3" s="192"/>
      <c r="AC3" s="125" t="s">
        <v>121</v>
      </c>
      <c r="AG3" t="s">
        <v>122</v>
      </c>
    </row>
    <row r="4" spans="1:60" ht="24.95" customHeight="1" x14ac:dyDescent="0.2">
      <c r="A4" s="194" t="s">
        <v>9</v>
      </c>
      <c r="B4" s="195" t="s">
        <v>60</v>
      </c>
      <c r="C4" s="196" t="s">
        <v>61</v>
      </c>
      <c r="D4" s="197"/>
      <c r="E4" s="197"/>
      <c r="F4" s="197"/>
      <c r="G4" s="198"/>
      <c r="AG4" t="s">
        <v>123</v>
      </c>
    </row>
    <row r="5" spans="1:60" x14ac:dyDescent="0.2">
      <c r="D5" s="188"/>
    </row>
    <row r="6" spans="1:60" ht="38.25" x14ac:dyDescent="0.2">
      <c r="A6" s="200" t="s">
        <v>124</v>
      </c>
      <c r="B6" s="202" t="s">
        <v>125</v>
      </c>
      <c r="C6" s="202" t="s">
        <v>126</v>
      </c>
      <c r="D6" s="201" t="s">
        <v>127</v>
      </c>
      <c r="E6" s="200" t="s">
        <v>128</v>
      </c>
      <c r="F6" s="199" t="s">
        <v>129</v>
      </c>
      <c r="G6" s="200" t="s">
        <v>29</v>
      </c>
      <c r="H6" s="203" t="s">
        <v>30</v>
      </c>
      <c r="I6" s="203" t="s">
        <v>130</v>
      </c>
      <c r="J6" s="203" t="s">
        <v>31</v>
      </c>
      <c r="K6" s="203" t="s">
        <v>131</v>
      </c>
      <c r="L6" s="203" t="s">
        <v>132</v>
      </c>
      <c r="M6" s="203" t="s">
        <v>133</v>
      </c>
      <c r="N6" s="203" t="s">
        <v>134</v>
      </c>
      <c r="O6" s="203" t="s">
        <v>135</v>
      </c>
      <c r="P6" s="203" t="s">
        <v>136</v>
      </c>
      <c r="Q6" s="203" t="s">
        <v>137</v>
      </c>
      <c r="R6" s="203" t="s">
        <v>138</v>
      </c>
      <c r="S6" s="203" t="s">
        <v>139</v>
      </c>
      <c r="T6" s="203" t="s">
        <v>140</v>
      </c>
      <c r="U6" s="203" t="s">
        <v>141</v>
      </c>
      <c r="V6" s="203" t="s">
        <v>142</v>
      </c>
      <c r="W6" s="203" t="s">
        <v>143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17" t="s">
        <v>144</v>
      </c>
      <c r="B8" s="218" t="s">
        <v>117</v>
      </c>
      <c r="C8" s="234" t="s">
        <v>27</v>
      </c>
      <c r="D8" s="219"/>
      <c r="E8" s="220"/>
      <c r="F8" s="221"/>
      <c r="G8" s="221">
        <f>SUMIF(AG9:AG18,"&lt;&gt;NOR",G9:G18)</f>
        <v>0</v>
      </c>
      <c r="H8" s="221"/>
      <c r="I8" s="221">
        <f>SUM(I9:I18)</f>
        <v>0</v>
      </c>
      <c r="J8" s="221"/>
      <c r="K8" s="221">
        <f>SUM(K9:K18)</f>
        <v>0</v>
      </c>
      <c r="L8" s="221"/>
      <c r="M8" s="221">
        <f>SUM(M9:M18)</f>
        <v>0</v>
      </c>
      <c r="N8" s="221"/>
      <c r="O8" s="221">
        <f>SUM(O9:O18)</f>
        <v>0</v>
      </c>
      <c r="P8" s="221"/>
      <c r="Q8" s="221">
        <f>SUM(Q9:Q18)</f>
        <v>0</v>
      </c>
      <c r="R8" s="221"/>
      <c r="S8" s="221"/>
      <c r="T8" s="222"/>
      <c r="U8" s="216"/>
      <c r="V8" s="216">
        <f>SUM(V9:V18)</f>
        <v>0</v>
      </c>
      <c r="W8" s="216"/>
      <c r="AG8" t="s">
        <v>145</v>
      </c>
    </row>
    <row r="9" spans="1:60" outlineLevel="1" x14ac:dyDescent="0.2">
      <c r="A9" s="223">
        <v>1</v>
      </c>
      <c r="B9" s="224" t="s">
        <v>146</v>
      </c>
      <c r="C9" s="235" t="s">
        <v>147</v>
      </c>
      <c r="D9" s="225" t="s">
        <v>148</v>
      </c>
      <c r="E9" s="226">
        <v>1</v>
      </c>
      <c r="F9" s="227"/>
      <c r="G9" s="228">
        <f>ROUND(E9*F9,2)</f>
        <v>0</v>
      </c>
      <c r="H9" s="227"/>
      <c r="I9" s="228">
        <f>ROUND(E9*H9,2)</f>
        <v>0</v>
      </c>
      <c r="J9" s="227"/>
      <c r="K9" s="228">
        <f>ROUND(E9*J9,2)</f>
        <v>0</v>
      </c>
      <c r="L9" s="228">
        <v>21</v>
      </c>
      <c r="M9" s="228">
        <f>G9*(1+L9/100)</f>
        <v>0</v>
      </c>
      <c r="N9" s="228">
        <v>0</v>
      </c>
      <c r="O9" s="228">
        <f>ROUND(E9*N9,2)</f>
        <v>0</v>
      </c>
      <c r="P9" s="228">
        <v>0</v>
      </c>
      <c r="Q9" s="228">
        <f>ROUND(E9*P9,2)</f>
        <v>0</v>
      </c>
      <c r="R9" s="228"/>
      <c r="S9" s="228" t="s">
        <v>149</v>
      </c>
      <c r="T9" s="229" t="s">
        <v>150</v>
      </c>
      <c r="U9" s="213">
        <v>0</v>
      </c>
      <c r="V9" s="213">
        <f>ROUND(E9*U9,2)</f>
        <v>0</v>
      </c>
      <c r="W9" s="21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151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11"/>
      <c r="B10" s="212"/>
      <c r="C10" s="236" t="s">
        <v>152</v>
      </c>
      <c r="D10" s="230"/>
      <c r="E10" s="230"/>
      <c r="F10" s="230"/>
      <c r="G10" s="230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153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33.75" outlineLevel="1" x14ac:dyDescent="0.2">
      <c r="A11" s="211"/>
      <c r="B11" s="212"/>
      <c r="C11" s="237" t="s">
        <v>154</v>
      </c>
      <c r="D11" s="232"/>
      <c r="E11" s="232"/>
      <c r="F11" s="232"/>
      <c r="G11" s="232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153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31" t="str">
        <f>C11</f>
        <v>Součástí jsou také 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37" t="s">
        <v>155</v>
      </c>
      <c r="D12" s="232"/>
      <c r="E12" s="232"/>
      <c r="F12" s="232"/>
      <c r="G12" s="232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153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11"/>
      <c r="B13" s="212"/>
      <c r="C13" s="238" t="s">
        <v>68</v>
      </c>
      <c r="D13" s="214"/>
      <c r="E13" s="215">
        <v>1</v>
      </c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156</v>
      </c>
      <c r="AH13" s="204">
        <v>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3">
        <v>2</v>
      </c>
      <c r="B14" s="224" t="s">
        <v>157</v>
      </c>
      <c r="C14" s="235" t="s">
        <v>158</v>
      </c>
      <c r="D14" s="225" t="s">
        <v>148</v>
      </c>
      <c r="E14" s="226">
        <v>1</v>
      </c>
      <c r="F14" s="227"/>
      <c r="G14" s="228">
        <f>ROUND(E14*F14,2)</f>
        <v>0</v>
      </c>
      <c r="H14" s="227"/>
      <c r="I14" s="228">
        <f>ROUND(E14*H14,2)</f>
        <v>0</v>
      </c>
      <c r="J14" s="227"/>
      <c r="K14" s="228">
        <f>ROUND(E14*J14,2)</f>
        <v>0</v>
      </c>
      <c r="L14" s="228">
        <v>21</v>
      </c>
      <c r="M14" s="228">
        <f>G14*(1+L14/100)</f>
        <v>0</v>
      </c>
      <c r="N14" s="228">
        <v>0</v>
      </c>
      <c r="O14" s="228">
        <f>ROUND(E14*N14,2)</f>
        <v>0</v>
      </c>
      <c r="P14" s="228">
        <v>0</v>
      </c>
      <c r="Q14" s="228">
        <f>ROUND(E14*P14,2)</f>
        <v>0</v>
      </c>
      <c r="R14" s="228"/>
      <c r="S14" s="228" t="s">
        <v>149</v>
      </c>
      <c r="T14" s="229" t="s">
        <v>150</v>
      </c>
      <c r="U14" s="213">
        <v>0</v>
      </c>
      <c r="V14" s="213">
        <f>ROUND(E14*U14,2)</f>
        <v>0</v>
      </c>
      <c r="W14" s="21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151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11"/>
      <c r="B15" s="212"/>
      <c r="C15" s="236" t="s">
        <v>159</v>
      </c>
      <c r="D15" s="230"/>
      <c r="E15" s="230"/>
      <c r="F15" s="230"/>
      <c r="G15" s="230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153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31" t="str">
        <f>C15</f>
        <v>Náklady na ztížené provádění stavebních prací v důsledku nepřerušeného provozu na staveništi nebo v případech nepřerušeného provozu v objektech v nichž se stavební práce provádí.</v>
      </c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11"/>
      <c r="B16" s="212"/>
      <c r="C16" s="238" t="s">
        <v>68</v>
      </c>
      <c r="D16" s="214"/>
      <c r="E16" s="215">
        <v>1</v>
      </c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156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3">
        <v>3</v>
      </c>
      <c r="B17" s="224" t="s">
        <v>160</v>
      </c>
      <c r="C17" s="235" t="s">
        <v>161</v>
      </c>
      <c r="D17" s="225" t="s">
        <v>148</v>
      </c>
      <c r="E17" s="226">
        <v>1</v>
      </c>
      <c r="F17" s="227"/>
      <c r="G17" s="228">
        <f>ROUND(E17*F17,2)</f>
        <v>0</v>
      </c>
      <c r="H17" s="227"/>
      <c r="I17" s="228">
        <f>ROUND(E17*H17,2)</f>
        <v>0</v>
      </c>
      <c r="J17" s="227"/>
      <c r="K17" s="228">
        <f>ROUND(E17*J17,2)</f>
        <v>0</v>
      </c>
      <c r="L17" s="228">
        <v>21</v>
      </c>
      <c r="M17" s="228">
        <f>G17*(1+L17/100)</f>
        <v>0</v>
      </c>
      <c r="N17" s="228">
        <v>0</v>
      </c>
      <c r="O17" s="228">
        <f>ROUND(E17*N17,2)</f>
        <v>0</v>
      </c>
      <c r="P17" s="228">
        <v>0</v>
      </c>
      <c r="Q17" s="228">
        <f>ROUND(E17*P17,2)</f>
        <v>0</v>
      </c>
      <c r="R17" s="228"/>
      <c r="S17" s="228" t="s">
        <v>149</v>
      </c>
      <c r="T17" s="229" t="s">
        <v>150</v>
      </c>
      <c r="U17" s="213">
        <v>0</v>
      </c>
      <c r="V17" s="213">
        <f>ROUND(E17*U17,2)</f>
        <v>0</v>
      </c>
      <c r="W17" s="21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151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11"/>
      <c r="B18" s="212"/>
      <c r="C18" s="236" t="s">
        <v>162</v>
      </c>
      <c r="D18" s="230"/>
      <c r="E18" s="230"/>
      <c r="F18" s="230"/>
      <c r="G18" s="230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153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x14ac:dyDescent="0.2">
      <c r="A19" s="217" t="s">
        <v>144</v>
      </c>
      <c r="B19" s="218" t="s">
        <v>118</v>
      </c>
      <c r="C19" s="234" t="s">
        <v>28</v>
      </c>
      <c r="D19" s="219"/>
      <c r="E19" s="220"/>
      <c r="F19" s="221"/>
      <c r="G19" s="221">
        <f>SUMIF(AG20:AG34,"&lt;&gt;NOR",G20:G34)</f>
        <v>0</v>
      </c>
      <c r="H19" s="221"/>
      <c r="I19" s="221">
        <f>SUM(I20:I34)</f>
        <v>0</v>
      </c>
      <c r="J19" s="221"/>
      <c r="K19" s="221">
        <f>SUM(K20:K34)</f>
        <v>0</v>
      </c>
      <c r="L19" s="221"/>
      <c r="M19" s="221">
        <f>SUM(M20:M34)</f>
        <v>0</v>
      </c>
      <c r="N19" s="221"/>
      <c r="O19" s="221">
        <f>SUM(O20:O34)</f>
        <v>0</v>
      </c>
      <c r="P19" s="221"/>
      <c r="Q19" s="221">
        <f>SUM(Q20:Q34)</f>
        <v>0</v>
      </c>
      <c r="R19" s="221"/>
      <c r="S19" s="221"/>
      <c r="T19" s="222"/>
      <c r="U19" s="216"/>
      <c r="V19" s="216">
        <f>SUM(V20:V34)</f>
        <v>0</v>
      </c>
      <c r="W19" s="216"/>
      <c r="AG19" t="s">
        <v>145</v>
      </c>
    </row>
    <row r="20" spans="1:60" outlineLevel="1" x14ac:dyDescent="0.2">
      <c r="A20" s="223">
        <v>4</v>
      </c>
      <c r="B20" s="224" t="s">
        <v>163</v>
      </c>
      <c r="C20" s="235" t="s">
        <v>164</v>
      </c>
      <c r="D20" s="225" t="s">
        <v>165</v>
      </c>
      <c r="E20" s="226">
        <v>1</v>
      </c>
      <c r="F20" s="227"/>
      <c r="G20" s="228">
        <f>ROUND(E20*F20,2)</f>
        <v>0</v>
      </c>
      <c r="H20" s="227"/>
      <c r="I20" s="228">
        <f>ROUND(E20*H20,2)</f>
        <v>0</v>
      </c>
      <c r="J20" s="227"/>
      <c r="K20" s="228">
        <f>ROUND(E20*J20,2)</f>
        <v>0</v>
      </c>
      <c r="L20" s="228">
        <v>21</v>
      </c>
      <c r="M20" s="228">
        <f>G20*(1+L20/100)</f>
        <v>0</v>
      </c>
      <c r="N20" s="228">
        <v>0</v>
      </c>
      <c r="O20" s="228">
        <f>ROUND(E20*N20,2)</f>
        <v>0</v>
      </c>
      <c r="P20" s="228">
        <v>0</v>
      </c>
      <c r="Q20" s="228">
        <f>ROUND(E20*P20,2)</f>
        <v>0</v>
      </c>
      <c r="R20" s="228"/>
      <c r="S20" s="228" t="s">
        <v>166</v>
      </c>
      <c r="T20" s="229" t="s">
        <v>150</v>
      </c>
      <c r="U20" s="213">
        <v>0</v>
      </c>
      <c r="V20" s="213">
        <f>ROUND(E20*U20,2)</f>
        <v>0</v>
      </c>
      <c r="W20" s="21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167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11"/>
      <c r="B21" s="212"/>
      <c r="C21" s="236" t="s">
        <v>168</v>
      </c>
      <c r="D21" s="230"/>
      <c r="E21" s="230"/>
      <c r="F21" s="230"/>
      <c r="G21" s="230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153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11"/>
      <c r="B22" s="212"/>
      <c r="C22" s="237" t="s">
        <v>169</v>
      </c>
      <c r="D22" s="232"/>
      <c r="E22" s="232"/>
      <c r="F22" s="232"/>
      <c r="G22" s="232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153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3">
        <v>5</v>
      </c>
      <c r="B23" s="224" t="s">
        <v>170</v>
      </c>
      <c r="C23" s="235" t="s">
        <v>171</v>
      </c>
      <c r="D23" s="225" t="s">
        <v>148</v>
      </c>
      <c r="E23" s="226">
        <v>1</v>
      </c>
      <c r="F23" s="227"/>
      <c r="G23" s="228">
        <f>ROUND(E23*F23,2)</f>
        <v>0</v>
      </c>
      <c r="H23" s="227"/>
      <c r="I23" s="228">
        <f>ROUND(E23*H23,2)</f>
        <v>0</v>
      </c>
      <c r="J23" s="227"/>
      <c r="K23" s="228">
        <f>ROUND(E23*J23,2)</f>
        <v>0</v>
      </c>
      <c r="L23" s="228">
        <v>21</v>
      </c>
      <c r="M23" s="228">
        <f>G23*(1+L23/100)</f>
        <v>0</v>
      </c>
      <c r="N23" s="228">
        <v>0</v>
      </c>
      <c r="O23" s="228">
        <f>ROUND(E23*N23,2)</f>
        <v>0</v>
      </c>
      <c r="P23" s="228">
        <v>0</v>
      </c>
      <c r="Q23" s="228">
        <f>ROUND(E23*P23,2)</f>
        <v>0</v>
      </c>
      <c r="R23" s="228"/>
      <c r="S23" s="228" t="s">
        <v>149</v>
      </c>
      <c r="T23" s="229" t="s">
        <v>150</v>
      </c>
      <c r="U23" s="213">
        <v>0</v>
      </c>
      <c r="V23" s="213">
        <f>ROUND(E23*U23,2)</f>
        <v>0</v>
      </c>
      <c r="W23" s="21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151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22.5" outlineLevel="1" x14ac:dyDescent="0.2">
      <c r="A24" s="211"/>
      <c r="B24" s="212"/>
      <c r="C24" s="236" t="s">
        <v>172</v>
      </c>
      <c r="D24" s="230"/>
      <c r="E24" s="230"/>
      <c r="F24" s="230"/>
      <c r="G24" s="230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153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31" t="str">
        <f>C24</f>
        <v>Náklady spojené s vypracováním projektové dokumentace zajišťované zhotovitelem, většinou v obsahu a rozsahu dílenské, výrobní a montážní dokumentace stavby.</v>
      </c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11"/>
      <c r="B25" s="212"/>
      <c r="C25" s="238" t="s">
        <v>68</v>
      </c>
      <c r="D25" s="214"/>
      <c r="E25" s="215">
        <v>1</v>
      </c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156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3">
        <v>6</v>
      </c>
      <c r="B26" s="224" t="s">
        <v>173</v>
      </c>
      <c r="C26" s="235" t="s">
        <v>174</v>
      </c>
      <c r="D26" s="225" t="s">
        <v>148</v>
      </c>
      <c r="E26" s="226">
        <v>1</v>
      </c>
      <c r="F26" s="227"/>
      <c r="G26" s="228">
        <f>ROUND(E26*F26,2)</f>
        <v>0</v>
      </c>
      <c r="H26" s="227"/>
      <c r="I26" s="228">
        <f>ROUND(E26*H26,2)</f>
        <v>0</v>
      </c>
      <c r="J26" s="227"/>
      <c r="K26" s="228">
        <f>ROUND(E26*J26,2)</f>
        <v>0</v>
      </c>
      <c r="L26" s="228">
        <v>21</v>
      </c>
      <c r="M26" s="228">
        <f>G26*(1+L26/100)</f>
        <v>0</v>
      </c>
      <c r="N26" s="228">
        <v>0</v>
      </c>
      <c r="O26" s="228">
        <f>ROUND(E26*N26,2)</f>
        <v>0</v>
      </c>
      <c r="P26" s="228">
        <v>0</v>
      </c>
      <c r="Q26" s="228">
        <f>ROUND(E26*P26,2)</f>
        <v>0</v>
      </c>
      <c r="R26" s="228"/>
      <c r="S26" s="228" t="s">
        <v>149</v>
      </c>
      <c r="T26" s="229" t="s">
        <v>150</v>
      </c>
      <c r="U26" s="213">
        <v>0</v>
      </c>
      <c r="V26" s="213">
        <f>ROUND(E26*U26,2)</f>
        <v>0</v>
      </c>
      <c r="W26" s="21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151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11"/>
      <c r="B27" s="212"/>
      <c r="C27" s="236" t="s">
        <v>175</v>
      </c>
      <c r="D27" s="230"/>
      <c r="E27" s="230"/>
      <c r="F27" s="230"/>
      <c r="G27" s="230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153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31" t="str">
        <f>C27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11"/>
      <c r="B28" s="212"/>
      <c r="C28" s="238" t="s">
        <v>68</v>
      </c>
      <c r="D28" s="214"/>
      <c r="E28" s="215">
        <v>1</v>
      </c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156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3">
        <v>7</v>
      </c>
      <c r="B29" s="224" t="s">
        <v>176</v>
      </c>
      <c r="C29" s="235" t="s">
        <v>177</v>
      </c>
      <c r="D29" s="225" t="s">
        <v>148</v>
      </c>
      <c r="E29" s="226">
        <v>1</v>
      </c>
      <c r="F29" s="227"/>
      <c r="G29" s="228">
        <f>ROUND(E29*F29,2)</f>
        <v>0</v>
      </c>
      <c r="H29" s="227"/>
      <c r="I29" s="228">
        <f>ROUND(E29*H29,2)</f>
        <v>0</v>
      </c>
      <c r="J29" s="227"/>
      <c r="K29" s="228">
        <f>ROUND(E29*J29,2)</f>
        <v>0</v>
      </c>
      <c r="L29" s="228">
        <v>21</v>
      </c>
      <c r="M29" s="228">
        <f>G29*(1+L29/100)</f>
        <v>0</v>
      </c>
      <c r="N29" s="228">
        <v>0</v>
      </c>
      <c r="O29" s="228">
        <f>ROUND(E29*N29,2)</f>
        <v>0</v>
      </c>
      <c r="P29" s="228">
        <v>0</v>
      </c>
      <c r="Q29" s="228">
        <f>ROUND(E29*P29,2)</f>
        <v>0</v>
      </c>
      <c r="R29" s="228"/>
      <c r="S29" s="228" t="s">
        <v>149</v>
      </c>
      <c r="T29" s="229" t="s">
        <v>150</v>
      </c>
      <c r="U29" s="213">
        <v>0</v>
      </c>
      <c r="V29" s="213">
        <f>ROUND(E29*U29,2)</f>
        <v>0</v>
      </c>
      <c r="W29" s="21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151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ht="22.5" outlineLevel="1" x14ac:dyDescent="0.2">
      <c r="A30" s="211"/>
      <c r="B30" s="212"/>
      <c r="C30" s="236" t="s">
        <v>178</v>
      </c>
      <c r="D30" s="230"/>
      <c r="E30" s="230"/>
      <c r="F30" s="230"/>
      <c r="G30" s="230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153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31" t="str">
        <f>C30</f>
        <v>Náklady na vyhotovení dokumentace skutečného provedení stavby a její předání objednateli v požadované formě a požadovaném počtu - 3 paré v tištěné podobě + 1x elektronicky na CD.</v>
      </c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3">
        <v>8</v>
      </c>
      <c r="B31" s="224" t="s">
        <v>179</v>
      </c>
      <c r="C31" s="235" t="s">
        <v>180</v>
      </c>
      <c r="D31" s="225" t="s">
        <v>148</v>
      </c>
      <c r="E31" s="226">
        <v>1</v>
      </c>
      <c r="F31" s="227"/>
      <c r="G31" s="228">
        <f>ROUND(E31*F31,2)</f>
        <v>0</v>
      </c>
      <c r="H31" s="227"/>
      <c r="I31" s="228">
        <f>ROUND(E31*H31,2)</f>
        <v>0</v>
      </c>
      <c r="J31" s="227"/>
      <c r="K31" s="228">
        <f>ROUND(E31*J31,2)</f>
        <v>0</v>
      </c>
      <c r="L31" s="228">
        <v>21</v>
      </c>
      <c r="M31" s="228">
        <f>G31*(1+L31/100)</f>
        <v>0</v>
      </c>
      <c r="N31" s="228">
        <v>0</v>
      </c>
      <c r="O31" s="228">
        <f>ROUND(E31*N31,2)</f>
        <v>0</v>
      </c>
      <c r="P31" s="228">
        <v>0</v>
      </c>
      <c r="Q31" s="228">
        <f>ROUND(E31*P31,2)</f>
        <v>0</v>
      </c>
      <c r="R31" s="228"/>
      <c r="S31" s="228" t="s">
        <v>149</v>
      </c>
      <c r="T31" s="229" t="s">
        <v>150</v>
      </c>
      <c r="U31" s="213">
        <v>0</v>
      </c>
      <c r="V31" s="213">
        <f>ROUND(E31*U31,2)</f>
        <v>0</v>
      </c>
      <c r="W31" s="213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151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22.5" outlineLevel="1" x14ac:dyDescent="0.2">
      <c r="A32" s="211"/>
      <c r="B32" s="212"/>
      <c r="C32" s="236" t="s">
        <v>181</v>
      </c>
      <c r="D32" s="230"/>
      <c r="E32" s="230"/>
      <c r="F32" s="230"/>
      <c r="G32" s="230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153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31" t="str">
        <f>C32</f>
        <v>Náklady zhotovitele spojené s povinným pojištěním dodavatele nebo stavebního díla či jeho části nebo odpovědnosti za škodu, jak je uvedeno v návrhu SoD.</v>
      </c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3">
        <v>9</v>
      </c>
      <c r="B33" s="224" t="s">
        <v>182</v>
      </c>
      <c r="C33" s="235" t="s">
        <v>183</v>
      </c>
      <c r="D33" s="225" t="s">
        <v>148</v>
      </c>
      <c r="E33" s="226">
        <v>1</v>
      </c>
      <c r="F33" s="227"/>
      <c r="G33" s="228">
        <f>ROUND(E33*F33,2)</f>
        <v>0</v>
      </c>
      <c r="H33" s="227"/>
      <c r="I33" s="228">
        <f>ROUND(E33*H33,2)</f>
        <v>0</v>
      </c>
      <c r="J33" s="227"/>
      <c r="K33" s="228">
        <f>ROUND(E33*J33,2)</f>
        <v>0</v>
      </c>
      <c r="L33" s="228">
        <v>21</v>
      </c>
      <c r="M33" s="228">
        <f>G33*(1+L33/100)</f>
        <v>0</v>
      </c>
      <c r="N33" s="228">
        <v>0</v>
      </c>
      <c r="O33" s="228">
        <f>ROUND(E33*N33,2)</f>
        <v>0</v>
      </c>
      <c r="P33" s="228">
        <v>0</v>
      </c>
      <c r="Q33" s="228">
        <f>ROUND(E33*P33,2)</f>
        <v>0</v>
      </c>
      <c r="R33" s="228"/>
      <c r="S33" s="228" t="s">
        <v>149</v>
      </c>
      <c r="T33" s="229" t="s">
        <v>150</v>
      </c>
      <c r="U33" s="213">
        <v>0</v>
      </c>
      <c r="V33" s="213">
        <f>ROUND(E33*U33,2)</f>
        <v>0</v>
      </c>
      <c r="W33" s="21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151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11"/>
      <c r="B34" s="212"/>
      <c r="C34" s="236" t="s">
        <v>184</v>
      </c>
      <c r="D34" s="230"/>
      <c r="E34" s="230"/>
      <c r="F34" s="230"/>
      <c r="G34" s="230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153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31" t="str">
        <f>C34</f>
        <v>Náklady zhotovitele spojené se zřízením zajišťovacích bankovních záruk po celou dobu realizace díla a celou záruční dobu, jak je uvedeno v návrhu SoD (pokud je zadavatel v návrhu SOD požaduje).</v>
      </c>
      <c r="BB34" s="204"/>
      <c r="BC34" s="204"/>
      <c r="BD34" s="204"/>
      <c r="BE34" s="204"/>
      <c r="BF34" s="204"/>
      <c r="BG34" s="204"/>
      <c r="BH34" s="204"/>
    </row>
    <row r="35" spans="1:60" x14ac:dyDescent="0.2">
      <c r="A35" s="5"/>
      <c r="B35" s="6"/>
      <c r="C35" s="239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E35">
        <v>15</v>
      </c>
      <c r="AF35">
        <v>21</v>
      </c>
    </row>
    <row r="36" spans="1:60" x14ac:dyDescent="0.2">
      <c r="A36" s="207"/>
      <c r="B36" s="208" t="s">
        <v>29</v>
      </c>
      <c r="C36" s="240"/>
      <c r="D36" s="209"/>
      <c r="E36" s="210"/>
      <c r="F36" s="210"/>
      <c r="G36" s="233">
        <f>G8+G19</f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E36">
        <f>SUMIF(L7:L34,AE35,G7:G34)</f>
        <v>0</v>
      </c>
      <c r="AF36">
        <f>SUMIF(L7:L34,AF35,G7:G34)</f>
        <v>0</v>
      </c>
      <c r="AG36" t="s">
        <v>185</v>
      </c>
    </row>
    <row r="37" spans="1:60" x14ac:dyDescent="0.2">
      <c r="C37" s="241"/>
      <c r="D37" s="188"/>
      <c r="AG37" t="s">
        <v>186</v>
      </c>
    </row>
    <row r="38" spans="1:60" x14ac:dyDescent="0.2">
      <c r="D38" s="188"/>
    </row>
    <row r="39" spans="1:60" x14ac:dyDescent="0.2">
      <c r="D39" s="188"/>
    </row>
    <row r="40" spans="1:60" x14ac:dyDescent="0.2">
      <c r="D40" s="188"/>
    </row>
    <row r="41" spans="1:60" x14ac:dyDescent="0.2">
      <c r="D41" s="188"/>
    </row>
    <row r="42" spans="1:60" x14ac:dyDescent="0.2">
      <c r="D42" s="188"/>
    </row>
    <row r="43" spans="1:60" x14ac:dyDescent="0.2">
      <c r="D43" s="188"/>
    </row>
    <row r="44" spans="1:60" x14ac:dyDescent="0.2">
      <c r="D44" s="188"/>
    </row>
    <row r="45" spans="1:60" x14ac:dyDescent="0.2">
      <c r="D45" s="188"/>
    </row>
    <row r="46" spans="1:60" x14ac:dyDescent="0.2">
      <c r="D46" s="188"/>
    </row>
    <row r="47" spans="1:60" x14ac:dyDescent="0.2">
      <c r="D47" s="188"/>
    </row>
    <row r="48" spans="1:60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C71F" sheet="1"/>
  <mergeCells count="16">
    <mergeCell ref="C27:G27"/>
    <mergeCell ref="C30:G30"/>
    <mergeCell ref="C32:G32"/>
    <mergeCell ref="C34:G34"/>
    <mergeCell ref="C12:G12"/>
    <mergeCell ref="C15:G15"/>
    <mergeCell ref="C18:G18"/>
    <mergeCell ref="C21:G21"/>
    <mergeCell ref="C22:G22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9" t="s">
        <v>119</v>
      </c>
      <c r="B1" s="189"/>
      <c r="C1" s="189"/>
      <c r="D1" s="189"/>
      <c r="E1" s="189"/>
      <c r="F1" s="189"/>
      <c r="G1" s="189"/>
      <c r="AG1" t="s">
        <v>120</v>
      </c>
    </row>
    <row r="2" spans="1:60" ht="24.95" customHeight="1" x14ac:dyDescent="0.2">
      <c r="A2" s="190" t="s">
        <v>7</v>
      </c>
      <c r="B2" s="72" t="s">
        <v>43</v>
      </c>
      <c r="C2" s="193" t="s">
        <v>44</v>
      </c>
      <c r="D2" s="191"/>
      <c r="E2" s="191"/>
      <c r="F2" s="191"/>
      <c r="G2" s="192"/>
      <c r="AG2" t="s">
        <v>121</v>
      </c>
    </row>
    <row r="3" spans="1:60" ht="24.95" customHeight="1" x14ac:dyDescent="0.2">
      <c r="A3" s="190" t="s">
        <v>8</v>
      </c>
      <c r="B3" s="72" t="s">
        <v>58</v>
      </c>
      <c r="C3" s="193" t="s">
        <v>59</v>
      </c>
      <c r="D3" s="191"/>
      <c r="E3" s="191"/>
      <c r="F3" s="191"/>
      <c r="G3" s="192"/>
      <c r="AC3" s="125" t="s">
        <v>121</v>
      </c>
      <c r="AG3" t="s">
        <v>122</v>
      </c>
    </row>
    <row r="4" spans="1:60" ht="24.95" customHeight="1" x14ac:dyDescent="0.2">
      <c r="A4" s="194" t="s">
        <v>9</v>
      </c>
      <c r="B4" s="195" t="s">
        <v>62</v>
      </c>
      <c r="C4" s="196" t="s">
        <v>63</v>
      </c>
      <c r="D4" s="197"/>
      <c r="E4" s="197"/>
      <c r="F4" s="197"/>
      <c r="G4" s="198"/>
      <c r="AG4" t="s">
        <v>123</v>
      </c>
    </row>
    <row r="5" spans="1:60" x14ac:dyDescent="0.2">
      <c r="D5" s="188"/>
    </row>
    <row r="6" spans="1:60" ht="38.25" x14ac:dyDescent="0.2">
      <c r="A6" s="200" t="s">
        <v>124</v>
      </c>
      <c r="B6" s="202" t="s">
        <v>125</v>
      </c>
      <c r="C6" s="202" t="s">
        <v>126</v>
      </c>
      <c r="D6" s="201" t="s">
        <v>127</v>
      </c>
      <c r="E6" s="200" t="s">
        <v>128</v>
      </c>
      <c r="F6" s="199" t="s">
        <v>129</v>
      </c>
      <c r="G6" s="200" t="s">
        <v>29</v>
      </c>
      <c r="H6" s="203" t="s">
        <v>30</v>
      </c>
      <c r="I6" s="203" t="s">
        <v>130</v>
      </c>
      <c r="J6" s="203" t="s">
        <v>31</v>
      </c>
      <c r="K6" s="203" t="s">
        <v>131</v>
      </c>
      <c r="L6" s="203" t="s">
        <v>132</v>
      </c>
      <c r="M6" s="203" t="s">
        <v>133</v>
      </c>
      <c r="N6" s="203" t="s">
        <v>134</v>
      </c>
      <c r="O6" s="203" t="s">
        <v>135</v>
      </c>
      <c r="P6" s="203" t="s">
        <v>136</v>
      </c>
      <c r="Q6" s="203" t="s">
        <v>137</v>
      </c>
      <c r="R6" s="203" t="s">
        <v>138</v>
      </c>
      <c r="S6" s="203" t="s">
        <v>139</v>
      </c>
      <c r="T6" s="203" t="s">
        <v>140</v>
      </c>
      <c r="U6" s="203" t="s">
        <v>141</v>
      </c>
      <c r="V6" s="203" t="s">
        <v>142</v>
      </c>
      <c r="W6" s="203" t="s">
        <v>143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17" t="s">
        <v>144</v>
      </c>
      <c r="B8" s="218" t="s">
        <v>68</v>
      </c>
      <c r="C8" s="234" t="s">
        <v>69</v>
      </c>
      <c r="D8" s="219"/>
      <c r="E8" s="220"/>
      <c r="F8" s="221"/>
      <c r="G8" s="221">
        <f>SUMIF(AG9:AG35,"&lt;&gt;NOR",G9:G35)</f>
        <v>0</v>
      </c>
      <c r="H8" s="221"/>
      <c r="I8" s="221">
        <f>SUM(I9:I35)</f>
        <v>0</v>
      </c>
      <c r="J8" s="221"/>
      <c r="K8" s="221">
        <f>SUM(K9:K35)</f>
        <v>0</v>
      </c>
      <c r="L8" s="221"/>
      <c r="M8" s="221">
        <f>SUM(M9:M35)</f>
        <v>0</v>
      </c>
      <c r="N8" s="221"/>
      <c r="O8" s="221">
        <f>SUM(O9:O35)</f>
        <v>0</v>
      </c>
      <c r="P8" s="221"/>
      <c r="Q8" s="221">
        <f>SUM(Q9:Q35)</f>
        <v>276.77999999999997</v>
      </c>
      <c r="R8" s="221"/>
      <c r="S8" s="221"/>
      <c r="T8" s="222"/>
      <c r="U8" s="216"/>
      <c r="V8" s="216">
        <f>SUM(V9:V35)</f>
        <v>305.07</v>
      </c>
      <c r="W8" s="216"/>
      <c r="AG8" t="s">
        <v>145</v>
      </c>
    </row>
    <row r="9" spans="1:60" ht="22.5" outlineLevel="1" x14ac:dyDescent="0.2">
      <c r="A9" s="223">
        <v>1</v>
      </c>
      <c r="B9" s="224" t="s">
        <v>187</v>
      </c>
      <c r="C9" s="235" t="s">
        <v>188</v>
      </c>
      <c r="D9" s="225" t="s">
        <v>189</v>
      </c>
      <c r="E9" s="226">
        <v>232.73939999999999</v>
      </c>
      <c r="F9" s="227"/>
      <c r="G9" s="228">
        <f>ROUND(E9*F9,2)</f>
        <v>0</v>
      </c>
      <c r="H9" s="227"/>
      <c r="I9" s="228">
        <f>ROUND(E9*H9,2)</f>
        <v>0</v>
      </c>
      <c r="J9" s="227"/>
      <c r="K9" s="228">
        <f>ROUND(E9*J9,2)</f>
        <v>0</v>
      </c>
      <c r="L9" s="228">
        <v>21</v>
      </c>
      <c r="M9" s="228">
        <f>G9*(1+L9/100)</f>
        <v>0</v>
      </c>
      <c r="N9" s="228">
        <v>0</v>
      </c>
      <c r="O9" s="228">
        <f>ROUND(E9*N9,2)</f>
        <v>0</v>
      </c>
      <c r="P9" s="228">
        <v>0.13200000000000001</v>
      </c>
      <c r="Q9" s="228">
        <f>ROUND(E9*P9,2)</f>
        <v>30.72</v>
      </c>
      <c r="R9" s="228" t="s">
        <v>190</v>
      </c>
      <c r="S9" s="228" t="s">
        <v>149</v>
      </c>
      <c r="T9" s="229" t="s">
        <v>149</v>
      </c>
      <c r="U9" s="213">
        <v>4.8399999999999999E-2</v>
      </c>
      <c r="V9" s="213">
        <f>ROUND(E9*U9,2)</f>
        <v>11.26</v>
      </c>
      <c r="W9" s="21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167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11"/>
      <c r="B10" s="212"/>
      <c r="C10" s="238" t="s">
        <v>191</v>
      </c>
      <c r="D10" s="214"/>
      <c r="E10" s="215">
        <v>232.73939999999999</v>
      </c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156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23">
        <v>2</v>
      </c>
      <c r="B11" s="224" t="s">
        <v>192</v>
      </c>
      <c r="C11" s="235" t="s">
        <v>193</v>
      </c>
      <c r="D11" s="225" t="s">
        <v>189</v>
      </c>
      <c r="E11" s="226">
        <v>232.73939999999999</v>
      </c>
      <c r="F11" s="227"/>
      <c r="G11" s="228">
        <f>ROUND(E11*F11,2)</f>
        <v>0</v>
      </c>
      <c r="H11" s="227"/>
      <c r="I11" s="228">
        <f>ROUND(E11*H11,2)</f>
        <v>0</v>
      </c>
      <c r="J11" s="227"/>
      <c r="K11" s="228">
        <f>ROUND(E11*J11,2)</f>
        <v>0</v>
      </c>
      <c r="L11" s="228">
        <v>21</v>
      </c>
      <c r="M11" s="228">
        <f>G11*(1+L11/100)</f>
        <v>0</v>
      </c>
      <c r="N11" s="228">
        <v>0</v>
      </c>
      <c r="O11" s="228">
        <f>ROUND(E11*N11,2)</f>
        <v>0</v>
      </c>
      <c r="P11" s="228">
        <v>0.6</v>
      </c>
      <c r="Q11" s="228">
        <f>ROUND(E11*P11,2)</f>
        <v>139.63999999999999</v>
      </c>
      <c r="R11" s="228" t="s">
        <v>190</v>
      </c>
      <c r="S11" s="228" t="s">
        <v>149</v>
      </c>
      <c r="T11" s="229" t="s">
        <v>149</v>
      </c>
      <c r="U11" s="213">
        <v>7.4999999999999997E-2</v>
      </c>
      <c r="V11" s="213">
        <f>ROUND(E11*U11,2)</f>
        <v>17.46</v>
      </c>
      <c r="W11" s="21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167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38" t="s">
        <v>194</v>
      </c>
      <c r="D12" s="214"/>
      <c r="E12" s="215">
        <v>232.73939999999999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156</v>
      </c>
      <c r="AH12" s="204">
        <v>5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3">
        <v>3</v>
      </c>
      <c r="B13" s="224" t="s">
        <v>195</v>
      </c>
      <c r="C13" s="235" t="s">
        <v>196</v>
      </c>
      <c r="D13" s="225" t="s">
        <v>197</v>
      </c>
      <c r="E13" s="226">
        <v>81.860159999999993</v>
      </c>
      <c r="F13" s="227"/>
      <c r="G13" s="228">
        <f>ROUND(E13*F13,2)</f>
        <v>0</v>
      </c>
      <c r="H13" s="227"/>
      <c r="I13" s="228">
        <f>ROUND(E13*H13,2)</f>
        <v>0</v>
      </c>
      <c r="J13" s="227"/>
      <c r="K13" s="228">
        <f>ROUND(E13*J13,2)</f>
        <v>0</v>
      </c>
      <c r="L13" s="228">
        <v>21</v>
      </c>
      <c r="M13" s="228">
        <f>G13*(1+L13/100)</f>
        <v>0</v>
      </c>
      <c r="N13" s="228">
        <v>0</v>
      </c>
      <c r="O13" s="228">
        <f>ROUND(E13*N13,2)</f>
        <v>0</v>
      </c>
      <c r="P13" s="228">
        <v>1.3</v>
      </c>
      <c r="Q13" s="228">
        <f>ROUND(E13*P13,2)</f>
        <v>106.42</v>
      </c>
      <c r="R13" s="228" t="s">
        <v>198</v>
      </c>
      <c r="S13" s="228" t="s">
        <v>149</v>
      </c>
      <c r="T13" s="229" t="s">
        <v>149</v>
      </c>
      <c r="U13" s="213">
        <v>0.51</v>
      </c>
      <c r="V13" s="213">
        <f>ROUND(E13*U13,2)</f>
        <v>41.75</v>
      </c>
      <c r="W13" s="21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167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11"/>
      <c r="B14" s="212"/>
      <c r="C14" s="253" t="s">
        <v>199</v>
      </c>
      <c r="D14" s="244"/>
      <c r="E14" s="244"/>
      <c r="F14" s="244"/>
      <c r="G14" s="244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200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11"/>
      <c r="B15" s="212"/>
      <c r="C15" s="238" t="s">
        <v>201</v>
      </c>
      <c r="D15" s="214"/>
      <c r="E15" s="215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156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11"/>
      <c r="B16" s="212"/>
      <c r="C16" s="238" t="s">
        <v>202</v>
      </c>
      <c r="D16" s="214"/>
      <c r="E16" s="215">
        <v>93.095759999999999</v>
      </c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156</v>
      </c>
      <c r="AH16" s="204">
        <v>5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11"/>
      <c r="B17" s="212"/>
      <c r="C17" s="238" t="s">
        <v>203</v>
      </c>
      <c r="D17" s="214"/>
      <c r="E17" s="215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156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11"/>
      <c r="B18" s="212"/>
      <c r="C18" s="238" t="s">
        <v>204</v>
      </c>
      <c r="D18" s="214"/>
      <c r="E18" s="215">
        <v>-11.2356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156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22.5" outlineLevel="1" x14ac:dyDescent="0.2">
      <c r="A19" s="223">
        <v>4</v>
      </c>
      <c r="B19" s="224" t="s">
        <v>205</v>
      </c>
      <c r="C19" s="235" t="s">
        <v>206</v>
      </c>
      <c r="D19" s="225" t="s">
        <v>197</v>
      </c>
      <c r="E19" s="226">
        <v>5.9298999999999999</v>
      </c>
      <c r="F19" s="227"/>
      <c r="G19" s="228">
        <f>ROUND(E19*F19,2)</f>
        <v>0</v>
      </c>
      <c r="H19" s="227"/>
      <c r="I19" s="228">
        <f>ROUND(E19*H19,2)</f>
        <v>0</v>
      </c>
      <c r="J19" s="227"/>
      <c r="K19" s="228">
        <f>ROUND(E19*J19,2)</f>
        <v>0</v>
      </c>
      <c r="L19" s="228">
        <v>21</v>
      </c>
      <c r="M19" s="228">
        <f>G19*(1+L19/100)</f>
        <v>0</v>
      </c>
      <c r="N19" s="228">
        <v>0</v>
      </c>
      <c r="O19" s="228">
        <f>ROUND(E19*N19,2)</f>
        <v>0</v>
      </c>
      <c r="P19" s="228">
        <v>0</v>
      </c>
      <c r="Q19" s="228">
        <f>ROUND(E19*P19,2)</f>
        <v>0</v>
      </c>
      <c r="R19" s="228" t="s">
        <v>207</v>
      </c>
      <c r="S19" s="228" t="s">
        <v>149</v>
      </c>
      <c r="T19" s="229" t="s">
        <v>149</v>
      </c>
      <c r="U19" s="213">
        <v>30.207999999999998</v>
      </c>
      <c r="V19" s="213">
        <f>ROUND(E19*U19,2)</f>
        <v>179.13</v>
      </c>
      <c r="W19" s="21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167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11"/>
      <c r="B20" s="212"/>
      <c r="C20" s="253" t="s">
        <v>208</v>
      </c>
      <c r="D20" s="244"/>
      <c r="E20" s="244"/>
      <c r="F20" s="244"/>
      <c r="G20" s="244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200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11"/>
      <c r="B21" s="212"/>
      <c r="C21" s="238" t="s">
        <v>209</v>
      </c>
      <c r="D21" s="214"/>
      <c r="E21" s="215">
        <v>4.9935999999999998</v>
      </c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156</v>
      </c>
      <c r="AH21" s="204">
        <v>0</v>
      </c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11"/>
      <c r="B22" s="212"/>
      <c r="C22" s="238" t="s">
        <v>210</v>
      </c>
      <c r="D22" s="214"/>
      <c r="E22" s="215">
        <v>0.93630000000000002</v>
      </c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156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23">
        <v>5</v>
      </c>
      <c r="B23" s="224" t="s">
        <v>211</v>
      </c>
      <c r="C23" s="235" t="s">
        <v>212</v>
      </c>
      <c r="D23" s="225" t="s">
        <v>197</v>
      </c>
      <c r="E23" s="226">
        <v>40.305880000000002</v>
      </c>
      <c r="F23" s="227"/>
      <c r="G23" s="228">
        <f>ROUND(E23*F23,2)</f>
        <v>0</v>
      </c>
      <c r="H23" s="227"/>
      <c r="I23" s="228">
        <f>ROUND(E23*H23,2)</f>
        <v>0</v>
      </c>
      <c r="J23" s="227"/>
      <c r="K23" s="228">
        <f>ROUND(E23*J23,2)</f>
        <v>0</v>
      </c>
      <c r="L23" s="228">
        <v>21</v>
      </c>
      <c r="M23" s="228">
        <f>G23*(1+L23/100)</f>
        <v>0</v>
      </c>
      <c r="N23" s="228">
        <v>0</v>
      </c>
      <c r="O23" s="228">
        <f>ROUND(E23*N23,2)</f>
        <v>0</v>
      </c>
      <c r="P23" s="228">
        <v>0</v>
      </c>
      <c r="Q23" s="228">
        <f>ROUND(E23*P23,2)</f>
        <v>0</v>
      </c>
      <c r="R23" s="228" t="s">
        <v>207</v>
      </c>
      <c r="S23" s="228" t="s">
        <v>149</v>
      </c>
      <c r="T23" s="229" t="s">
        <v>149</v>
      </c>
      <c r="U23" s="213">
        <v>0.36799999999999999</v>
      </c>
      <c r="V23" s="213">
        <f>ROUND(E23*U23,2)</f>
        <v>14.83</v>
      </c>
      <c r="W23" s="21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167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11"/>
      <c r="B24" s="212"/>
      <c r="C24" s="253" t="s">
        <v>213</v>
      </c>
      <c r="D24" s="244"/>
      <c r="E24" s="244"/>
      <c r="F24" s="244"/>
      <c r="G24" s="244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200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11"/>
      <c r="B25" s="212"/>
      <c r="C25" s="238" t="s">
        <v>214</v>
      </c>
      <c r="D25" s="214"/>
      <c r="E25" s="215">
        <v>46.547879999999999</v>
      </c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156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11"/>
      <c r="B26" s="212"/>
      <c r="C26" s="238" t="s">
        <v>215</v>
      </c>
      <c r="D26" s="214"/>
      <c r="E26" s="215">
        <v>-6.242</v>
      </c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156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23">
        <v>6</v>
      </c>
      <c r="B27" s="224" t="s">
        <v>216</v>
      </c>
      <c r="C27" s="235" t="s">
        <v>217</v>
      </c>
      <c r="D27" s="225" t="s">
        <v>197</v>
      </c>
      <c r="E27" s="226">
        <v>40.305880000000002</v>
      </c>
      <c r="F27" s="227"/>
      <c r="G27" s="228">
        <f>ROUND(E27*F27,2)</f>
        <v>0</v>
      </c>
      <c r="H27" s="227"/>
      <c r="I27" s="228">
        <f>ROUND(E27*H27,2)</f>
        <v>0</v>
      </c>
      <c r="J27" s="227"/>
      <c r="K27" s="228">
        <f>ROUND(E27*J27,2)</f>
        <v>0</v>
      </c>
      <c r="L27" s="228">
        <v>21</v>
      </c>
      <c r="M27" s="228">
        <f>G27*(1+L27/100)</f>
        <v>0</v>
      </c>
      <c r="N27" s="228">
        <v>0</v>
      </c>
      <c r="O27" s="228">
        <f>ROUND(E27*N27,2)</f>
        <v>0</v>
      </c>
      <c r="P27" s="228">
        <v>0</v>
      </c>
      <c r="Q27" s="228">
        <f>ROUND(E27*P27,2)</f>
        <v>0</v>
      </c>
      <c r="R27" s="228" t="s">
        <v>207</v>
      </c>
      <c r="S27" s="228" t="s">
        <v>149</v>
      </c>
      <c r="T27" s="229" t="s">
        <v>149</v>
      </c>
      <c r="U27" s="213">
        <v>5.8000000000000003E-2</v>
      </c>
      <c r="V27" s="213">
        <f>ROUND(E27*U27,2)</f>
        <v>2.34</v>
      </c>
      <c r="W27" s="21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167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11"/>
      <c r="B28" s="212"/>
      <c r="C28" s="253" t="s">
        <v>213</v>
      </c>
      <c r="D28" s="244"/>
      <c r="E28" s="244"/>
      <c r="F28" s="244"/>
      <c r="G28" s="244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200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11"/>
      <c r="B29" s="212"/>
      <c r="C29" s="238" t="s">
        <v>218</v>
      </c>
      <c r="D29" s="214"/>
      <c r="E29" s="215">
        <v>40.305880000000002</v>
      </c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156</v>
      </c>
      <c r="AH29" s="204">
        <v>5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3">
        <v>7</v>
      </c>
      <c r="B30" s="224" t="s">
        <v>219</v>
      </c>
      <c r="C30" s="235" t="s">
        <v>220</v>
      </c>
      <c r="D30" s="225" t="s">
        <v>197</v>
      </c>
      <c r="E30" s="226">
        <v>19.350000000000001</v>
      </c>
      <c r="F30" s="227"/>
      <c r="G30" s="228">
        <f>ROUND(E30*F30,2)</f>
        <v>0</v>
      </c>
      <c r="H30" s="227"/>
      <c r="I30" s="228">
        <f>ROUND(E30*H30,2)</f>
        <v>0</v>
      </c>
      <c r="J30" s="227"/>
      <c r="K30" s="228">
        <f>ROUND(E30*J30,2)</f>
        <v>0</v>
      </c>
      <c r="L30" s="228">
        <v>21</v>
      </c>
      <c r="M30" s="228">
        <f>G30*(1+L30/100)</f>
        <v>0</v>
      </c>
      <c r="N30" s="228">
        <v>0</v>
      </c>
      <c r="O30" s="228">
        <f>ROUND(E30*N30,2)</f>
        <v>0</v>
      </c>
      <c r="P30" s="228">
        <v>0</v>
      </c>
      <c r="Q30" s="228">
        <f>ROUND(E30*P30,2)</f>
        <v>0</v>
      </c>
      <c r="R30" s="228" t="s">
        <v>207</v>
      </c>
      <c r="S30" s="228" t="s">
        <v>149</v>
      </c>
      <c r="T30" s="229" t="s">
        <v>149</v>
      </c>
      <c r="U30" s="213">
        <v>1.7629999999999999</v>
      </c>
      <c r="V30" s="213">
        <f>ROUND(E30*U30,2)</f>
        <v>34.11</v>
      </c>
      <c r="W30" s="21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167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11"/>
      <c r="B31" s="212"/>
      <c r="C31" s="253" t="s">
        <v>221</v>
      </c>
      <c r="D31" s="244"/>
      <c r="E31" s="244"/>
      <c r="F31" s="244"/>
      <c r="G31" s="244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200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11"/>
      <c r="B32" s="212"/>
      <c r="C32" s="238" t="s">
        <v>222</v>
      </c>
      <c r="D32" s="214"/>
      <c r="E32" s="215">
        <v>19.350000000000001</v>
      </c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156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3">
        <v>8</v>
      </c>
      <c r="B33" s="224" t="s">
        <v>223</v>
      </c>
      <c r="C33" s="235" t="s">
        <v>224</v>
      </c>
      <c r="D33" s="225" t="s">
        <v>189</v>
      </c>
      <c r="E33" s="226">
        <v>232.73939999999999</v>
      </c>
      <c r="F33" s="227"/>
      <c r="G33" s="228">
        <f>ROUND(E33*F33,2)</f>
        <v>0</v>
      </c>
      <c r="H33" s="227"/>
      <c r="I33" s="228">
        <f>ROUND(E33*H33,2)</f>
        <v>0</v>
      </c>
      <c r="J33" s="227"/>
      <c r="K33" s="228">
        <f>ROUND(E33*J33,2)</f>
        <v>0</v>
      </c>
      <c r="L33" s="228">
        <v>21</v>
      </c>
      <c r="M33" s="228">
        <f>G33*(1+L33/100)</f>
        <v>0</v>
      </c>
      <c r="N33" s="228">
        <v>0</v>
      </c>
      <c r="O33" s="228">
        <f>ROUND(E33*N33,2)</f>
        <v>0</v>
      </c>
      <c r="P33" s="228">
        <v>0</v>
      </c>
      <c r="Q33" s="228">
        <f>ROUND(E33*P33,2)</f>
        <v>0</v>
      </c>
      <c r="R33" s="228" t="s">
        <v>207</v>
      </c>
      <c r="S33" s="228" t="s">
        <v>149</v>
      </c>
      <c r="T33" s="229" t="s">
        <v>149</v>
      </c>
      <c r="U33" s="213">
        <v>1.7999999999999999E-2</v>
      </c>
      <c r="V33" s="213">
        <f>ROUND(E33*U33,2)</f>
        <v>4.1900000000000004</v>
      </c>
      <c r="W33" s="21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167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11"/>
      <c r="B34" s="212"/>
      <c r="C34" s="253" t="s">
        <v>225</v>
      </c>
      <c r="D34" s="244"/>
      <c r="E34" s="244"/>
      <c r="F34" s="244"/>
      <c r="G34" s="244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200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11"/>
      <c r="B35" s="212"/>
      <c r="C35" s="238" t="s">
        <v>191</v>
      </c>
      <c r="D35" s="214"/>
      <c r="E35" s="215">
        <v>232.73939999999999</v>
      </c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156</v>
      </c>
      <c r="AH35" s="204">
        <v>0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x14ac:dyDescent="0.2">
      <c r="A36" s="217" t="s">
        <v>144</v>
      </c>
      <c r="B36" s="218" t="s">
        <v>70</v>
      </c>
      <c r="C36" s="234" t="s">
        <v>71</v>
      </c>
      <c r="D36" s="219"/>
      <c r="E36" s="220"/>
      <c r="F36" s="221"/>
      <c r="G36" s="221">
        <f>SUMIF(AG37:AG63,"&lt;&gt;NOR",G37:G63)</f>
        <v>0</v>
      </c>
      <c r="H36" s="221"/>
      <c r="I36" s="221">
        <f>SUM(I37:I63)</f>
        <v>0</v>
      </c>
      <c r="J36" s="221"/>
      <c r="K36" s="221">
        <f>SUM(K37:K63)</f>
        <v>0</v>
      </c>
      <c r="L36" s="221"/>
      <c r="M36" s="221">
        <f>SUM(M37:M63)</f>
        <v>0</v>
      </c>
      <c r="N36" s="221"/>
      <c r="O36" s="221">
        <f>SUM(O37:O63)</f>
        <v>316.35999999999996</v>
      </c>
      <c r="P36" s="221"/>
      <c r="Q36" s="221">
        <f>SUM(Q37:Q63)</f>
        <v>0</v>
      </c>
      <c r="R36" s="221"/>
      <c r="S36" s="221"/>
      <c r="T36" s="222"/>
      <c r="U36" s="216"/>
      <c r="V36" s="216">
        <f>SUM(V37:V63)</f>
        <v>933.9</v>
      </c>
      <c r="W36" s="216"/>
      <c r="AG36" t="s">
        <v>145</v>
      </c>
    </row>
    <row r="37" spans="1:60" outlineLevel="1" x14ac:dyDescent="0.2">
      <c r="A37" s="223">
        <v>9</v>
      </c>
      <c r="B37" s="224" t="s">
        <v>226</v>
      </c>
      <c r="C37" s="235" t="s">
        <v>227</v>
      </c>
      <c r="D37" s="225" t="s">
        <v>197</v>
      </c>
      <c r="E37" s="226">
        <v>114.87318999999999</v>
      </c>
      <c r="F37" s="227"/>
      <c r="G37" s="228">
        <f>ROUND(E37*F37,2)</f>
        <v>0</v>
      </c>
      <c r="H37" s="227"/>
      <c r="I37" s="228">
        <f>ROUND(E37*H37,2)</f>
        <v>0</v>
      </c>
      <c r="J37" s="227"/>
      <c r="K37" s="228">
        <f>ROUND(E37*J37,2)</f>
        <v>0</v>
      </c>
      <c r="L37" s="228">
        <v>21</v>
      </c>
      <c r="M37" s="228">
        <f>G37*(1+L37/100)</f>
        <v>0</v>
      </c>
      <c r="N37" s="228">
        <v>2.5276700000000001</v>
      </c>
      <c r="O37" s="228">
        <f>ROUND(E37*N37,2)</f>
        <v>290.36</v>
      </c>
      <c r="P37" s="228">
        <v>0</v>
      </c>
      <c r="Q37" s="228">
        <f>ROUND(E37*P37,2)</f>
        <v>0</v>
      </c>
      <c r="R37" s="228" t="s">
        <v>228</v>
      </c>
      <c r="S37" s="228" t="s">
        <v>149</v>
      </c>
      <c r="T37" s="229" t="s">
        <v>149</v>
      </c>
      <c r="U37" s="213">
        <v>1.093</v>
      </c>
      <c r="V37" s="213">
        <f>ROUND(E37*U37,2)</f>
        <v>125.56</v>
      </c>
      <c r="W37" s="213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167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11"/>
      <c r="B38" s="212"/>
      <c r="C38" s="253" t="s">
        <v>229</v>
      </c>
      <c r="D38" s="244"/>
      <c r="E38" s="244"/>
      <c r="F38" s="244"/>
      <c r="G38" s="244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200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31" t="str">
        <f>C38</f>
        <v>nosných, výplňových, obkladových, půdních, štítových, poprsních apod. (bez výztuže), s pomocným lešením o výšce podlahy do 1900 mm a pro zatížení 1,5 kPa,</v>
      </c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38" t="s">
        <v>230</v>
      </c>
      <c r="D39" s="214"/>
      <c r="E39" s="215">
        <v>36.323999999999998</v>
      </c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156</v>
      </c>
      <c r="AH39" s="204">
        <v>0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11"/>
      <c r="B40" s="212"/>
      <c r="C40" s="238" t="s">
        <v>231</v>
      </c>
      <c r="D40" s="214"/>
      <c r="E40" s="215">
        <v>66.241349999999997</v>
      </c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156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11"/>
      <c r="B41" s="212"/>
      <c r="C41" s="254" t="s">
        <v>232</v>
      </c>
      <c r="D41" s="242"/>
      <c r="E41" s="243">
        <v>12.307840000000001</v>
      </c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156</v>
      </c>
      <c r="AH41" s="204">
        <v>4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3">
        <v>10</v>
      </c>
      <c r="B42" s="224" t="s">
        <v>233</v>
      </c>
      <c r="C42" s="235" t="s">
        <v>234</v>
      </c>
      <c r="D42" s="225" t="s">
        <v>235</v>
      </c>
      <c r="E42" s="226">
        <v>10.25196</v>
      </c>
      <c r="F42" s="227"/>
      <c r="G42" s="228">
        <f>ROUND(E42*F42,2)</f>
        <v>0</v>
      </c>
      <c r="H42" s="227"/>
      <c r="I42" s="228">
        <f>ROUND(E42*H42,2)</f>
        <v>0</v>
      </c>
      <c r="J42" s="227"/>
      <c r="K42" s="228">
        <f>ROUND(E42*J42,2)</f>
        <v>0</v>
      </c>
      <c r="L42" s="228">
        <v>21</v>
      </c>
      <c r="M42" s="228">
        <f>G42*(1+L42/100)</f>
        <v>0</v>
      </c>
      <c r="N42" s="228">
        <v>1.0202899999999999</v>
      </c>
      <c r="O42" s="228">
        <f>ROUND(E42*N42,2)</f>
        <v>10.46</v>
      </c>
      <c r="P42" s="228">
        <v>0</v>
      </c>
      <c r="Q42" s="228">
        <f>ROUND(E42*P42,2)</f>
        <v>0</v>
      </c>
      <c r="R42" s="228" t="s">
        <v>228</v>
      </c>
      <c r="S42" s="228" t="s">
        <v>149</v>
      </c>
      <c r="T42" s="229" t="s">
        <v>149</v>
      </c>
      <c r="U42" s="213">
        <v>25.271000000000001</v>
      </c>
      <c r="V42" s="213">
        <f>ROUND(E42*U42,2)</f>
        <v>259.08</v>
      </c>
      <c r="W42" s="213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167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11"/>
      <c r="B43" s="212"/>
      <c r="C43" s="253" t="s">
        <v>236</v>
      </c>
      <c r="D43" s="244"/>
      <c r="E43" s="244"/>
      <c r="F43" s="244"/>
      <c r="G43" s="244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200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11"/>
      <c r="B44" s="212"/>
      <c r="C44" s="238" t="s">
        <v>237</v>
      </c>
      <c r="D44" s="214"/>
      <c r="E44" s="215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156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11"/>
      <c r="B45" s="212"/>
      <c r="C45" s="238" t="s">
        <v>238</v>
      </c>
      <c r="D45" s="214"/>
      <c r="E45" s="215">
        <v>8.6305899999999998</v>
      </c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156</v>
      </c>
      <c r="AH45" s="204">
        <v>0</v>
      </c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11"/>
      <c r="B46" s="212"/>
      <c r="C46" s="238" t="s">
        <v>239</v>
      </c>
      <c r="D46" s="214"/>
      <c r="E46" s="215">
        <v>0.28416000000000002</v>
      </c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156</v>
      </c>
      <c r="AH46" s="204">
        <v>0</v>
      </c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11"/>
      <c r="B47" s="212"/>
      <c r="C47" s="254" t="s">
        <v>240</v>
      </c>
      <c r="D47" s="242"/>
      <c r="E47" s="243">
        <v>1.33721</v>
      </c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156</v>
      </c>
      <c r="AH47" s="204">
        <v>4</v>
      </c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ht="22.5" outlineLevel="1" x14ac:dyDescent="0.2">
      <c r="A48" s="223">
        <v>11</v>
      </c>
      <c r="B48" s="224" t="s">
        <v>241</v>
      </c>
      <c r="C48" s="235" t="s">
        <v>242</v>
      </c>
      <c r="D48" s="225" t="s">
        <v>189</v>
      </c>
      <c r="E48" s="226">
        <v>211.6628</v>
      </c>
      <c r="F48" s="227"/>
      <c r="G48" s="228">
        <f>ROUND(E48*F48,2)</f>
        <v>0</v>
      </c>
      <c r="H48" s="227"/>
      <c r="I48" s="228">
        <f>ROUND(E48*H48,2)</f>
        <v>0</v>
      </c>
      <c r="J48" s="227"/>
      <c r="K48" s="228">
        <f>ROUND(E48*J48,2)</f>
        <v>0</v>
      </c>
      <c r="L48" s="228">
        <v>21</v>
      </c>
      <c r="M48" s="228">
        <f>G48*(1+L48/100)</f>
        <v>0</v>
      </c>
      <c r="N48" s="228">
        <v>8.0999999999999996E-3</v>
      </c>
      <c r="O48" s="228">
        <f>ROUND(E48*N48,2)</f>
        <v>1.71</v>
      </c>
      <c r="P48" s="228">
        <v>0</v>
      </c>
      <c r="Q48" s="228">
        <f>ROUND(E48*P48,2)</f>
        <v>0</v>
      </c>
      <c r="R48" s="228" t="s">
        <v>228</v>
      </c>
      <c r="S48" s="228" t="s">
        <v>149</v>
      </c>
      <c r="T48" s="229" t="s">
        <v>149</v>
      </c>
      <c r="U48" s="213">
        <v>0.22500000000000001</v>
      </c>
      <c r="V48" s="213">
        <f>ROUND(E48*U48,2)</f>
        <v>47.62</v>
      </c>
      <c r="W48" s="213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167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11"/>
      <c r="B49" s="212"/>
      <c r="C49" s="253" t="s">
        <v>243</v>
      </c>
      <c r="D49" s="244"/>
      <c r="E49" s="244"/>
      <c r="F49" s="244"/>
      <c r="G49" s="244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200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11"/>
      <c r="B50" s="212"/>
      <c r="C50" s="237" t="s">
        <v>244</v>
      </c>
      <c r="D50" s="232"/>
      <c r="E50" s="232"/>
      <c r="F50" s="232"/>
      <c r="G50" s="232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153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11"/>
      <c r="B51" s="212"/>
      <c r="C51" s="238" t="s">
        <v>245</v>
      </c>
      <c r="D51" s="214"/>
      <c r="E51" s="215">
        <v>211.6628</v>
      </c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156</v>
      </c>
      <c r="AH51" s="204">
        <v>5</v>
      </c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ht="22.5" outlineLevel="1" x14ac:dyDescent="0.2">
      <c r="A52" s="223">
        <v>12</v>
      </c>
      <c r="B52" s="224" t="s">
        <v>246</v>
      </c>
      <c r="C52" s="235" t="s">
        <v>247</v>
      </c>
      <c r="D52" s="225" t="s">
        <v>189</v>
      </c>
      <c r="E52" s="226">
        <v>211.6628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8">
        <v>6.5350000000000005E-2</v>
      </c>
      <c r="O52" s="228">
        <f>ROUND(E52*N52,2)</f>
        <v>13.83</v>
      </c>
      <c r="P52" s="228">
        <v>0</v>
      </c>
      <c r="Q52" s="228">
        <f>ROUND(E52*P52,2)</f>
        <v>0</v>
      </c>
      <c r="R52" s="228" t="s">
        <v>248</v>
      </c>
      <c r="S52" s="228" t="s">
        <v>149</v>
      </c>
      <c r="T52" s="229" t="s">
        <v>149</v>
      </c>
      <c r="U52" s="213">
        <v>1.72</v>
      </c>
      <c r="V52" s="213">
        <f>ROUND(E52*U52,2)</f>
        <v>364.06</v>
      </c>
      <c r="W52" s="213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167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11"/>
      <c r="B53" s="212"/>
      <c r="C53" s="253" t="s">
        <v>249</v>
      </c>
      <c r="D53" s="244"/>
      <c r="E53" s="244"/>
      <c r="F53" s="244"/>
      <c r="G53" s="244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200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11"/>
      <c r="B54" s="212"/>
      <c r="C54" s="255" t="s">
        <v>250</v>
      </c>
      <c r="D54" s="245"/>
      <c r="E54" s="245"/>
      <c r="F54" s="245"/>
      <c r="G54" s="245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200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11"/>
      <c r="B55" s="212"/>
      <c r="C55" s="255" t="s">
        <v>251</v>
      </c>
      <c r="D55" s="245"/>
      <c r="E55" s="245"/>
      <c r="F55" s="245"/>
      <c r="G55" s="245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200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11"/>
      <c r="B56" s="212"/>
      <c r="C56" s="238" t="s">
        <v>252</v>
      </c>
      <c r="D56" s="214"/>
      <c r="E56" s="215">
        <v>184.7628</v>
      </c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156</v>
      </c>
      <c r="AH56" s="204">
        <v>0</v>
      </c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11"/>
      <c r="B57" s="212"/>
      <c r="C57" s="238" t="s">
        <v>253</v>
      </c>
      <c r="D57" s="214"/>
      <c r="E57" s="215">
        <v>24.4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156</v>
      </c>
      <c r="AH57" s="204">
        <v>0</v>
      </c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11"/>
      <c r="B58" s="212"/>
      <c r="C58" s="238" t="s">
        <v>254</v>
      </c>
      <c r="D58" s="214"/>
      <c r="E58" s="215">
        <v>2.5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156</v>
      </c>
      <c r="AH58" s="204">
        <v>0</v>
      </c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ht="22.5" outlineLevel="1" x14ac:dyDescent="0.2">
      <c r="A59" s="223">
        <v>13</v>
      </c>
      <c r="B59" s="224" t="s">
        <v>255</v>
      </c>
      <c r="C59" s="235" t="s">
        <v>256</v>
      </c>
      <c r="D59" s="225" t="s">
        <v>189</v>
      </c>
      <c r="E59" s="226">
        <v>211.6628</v>
      </c>
      <c r="F59" s="227"/>
      <c r="G59" s="228">
        <f>ROUND(E59*F59,2)</f>
        <v>0</v>
      </c>
      <c r="H59" s="227"/>
      <c r="I59" s="228">
        <f>ROUND(E59*H59,2)</f>
        <v>0</v>
      </c>
      <c r="J59" s="227"/>
      <c r="K59" s="228">
        <f>ROUND(E59*J59,2)</f>
        <v>0</v>
      </c>
      <c r="L59" s="228">
        <v>21</v>
      </c>
      <c r="M59" s="228">
        <f>G59*(1+L59/100)</f>
        <v>0</v>
      </c>
      <c r="N59" s="228">
        <v>0</v>
      </c>
      <c r="O59" s="228">
        <f>ROUND(E59*N59,2)</f>
        <v>0</v>
      </c>
      <c r="P59" s="228">
        <v>0</v>
      </c>
      <c r="Q59" s="228">
        <f>ROUND(E59*P59,2)</f>
        <v>0</v>
      </c>
      <c r="R59" s="228" t="s">
        <v>248</v>
      </c>
      <c r="S59" s="228" t="s">
        <v>149</v>
      </c>
      <c r="T59" s="229" t="s">
        <v>149</v>
      </c>
      <c r="U59" s="213">
        <v>0.65</v>
      </c>
      <c r="V59" s="213">
        <f>ROUND(E59*U59,2)</f>
        <v>137.58000000000001</v>
      </c>
      <c r="W59" s="213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167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11"/>
      <c r="B60" s="212"/>
      <c r="C60" s="253" t="s">
        <v>249</v>
      </c>
      <c r="D60" s="244"/>
      <c r="E60" s="244"/>
      <c r="F60" s="244"/>
      <c r="G60" s="244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200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11"/>
      <c r="B61" s="212"/>
      <c r="C61" s="255" t="s">
        <v>250</v>
      </c>
      <c r="D61" s="245"/>
      <c r="E61" s="245"/>
      <c r="F61" s="245"/>
      <c r="G61" s="245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200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11"/>
      <c r="B62" s="212"/>
      <c r="C62" s="255" t="s">
        <v>251</v>
      </c>
      <c r="D62" s="245"/>
      <c r="E62" s="245"/>
      <c r="F62" s="245"/>
      <c r="G62" s="245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200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11"/>
      <c r="B63" s="212"/>
      <c r="C63" s="238" t="s">
        <v>245</v>
      </c>
      <c r="D63" s="214"/>
      <c r="E63" s="215">
        <v>211.6628</v>
      </c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156</v>
      </c>
      <c r="AH63" s="204">
        <v>5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x14ac:dyDescent="0.2">
      <c r="A64" s="217" t="s">
        <v>144</v>
      </c>
      <c r="B64" s="218" t="s">
        <v>72</v>
      </c>
      <c r="C64" s="234" t="s">
        <v>73</v>
      </c>
      <c r="D64" s="219"/>
      <c r="E64" s="220"/>
      <c r="F64" s="221"/>
      <c r="G64" s="221">
        <f>SUMIF(AG65:AG80,"&lt;&gt;NOR",G65:G80)</f>
        <v>0</v>
      </c>
      <c r="H64" s="221"/>
      <c r="I64" s="221">
        <f>SUM(I65:I80)</f>
        <v>0</v>
      </c>
      <c r="J64" s="221"/>
      <c r="K64" s="221">
        <f>SUM(K65:K80)</f>
        <v>0</v>
      </c>
      <c r="L64" s="221"/>
      <c r="M64" s="221">
        <f>SUM(M65:M80)</f>
        <v>0</v>
      </c>
      <c r="N64" s="221"/>
      <c r="O64" s="221">
        <f>SUM(O65:O80)</f>
        <v>269.85000000000002</v>
      </c>
      <c r="P64" s="221"/>
      <c r="Q64" s="221">
        <f>SUM(Q65:Q80)</f>
        <v>0</v>
      </c>
      <c r="R64" s="221"/>
      <c r="S64" s="221"/>
      <c r="T64" s="222"/>
      <c r="U64" s="216"/>
      <c r="V64" s="216">
        <f>SUM(V65:V80)</f>
        <v>34.230000000000004</v>
      </c>
      <c r="W64" s="216"/>
      <c r="AG64" t="s">
        <v>145</v>
      </c>
    </row>
    <row r="65" spans="1:60" ht="22.5" outlineLevel="1" x14ac:dyDescent="0.2">
      <c r="A65" s="223">
        <v>14</v>
      </c>
      <c r="B65" s="224" t="s">
        <v>257</v>
      </c>
      <c r="C65" s="235" t="s">
        <v>258</v>
      </c>
      <c r="D65" s="225" t="s">
        <v>189</v>
      </c>
      <c r="E65" s="226">
        <v>403.05880000000002</v>
      </c>
      <c r="F65" s="227"/>
      <c r="G65" s="228">
        <f>ROUND(E65*F65,2)</f>
        <v>0</v>
      </c>
      <c r="H65" s="227"/>
      <c r="I65" s="228">
        <f>ROUND(E65*H65,2)</f>
        <v>0</v>
      </c>
      <c r="J65" s="227"/>
      <c r="K65" s="228">
        <f>ROUND(E65*J65,2)</f>
        <v>0</v>
      </c>
      <c r="L65" s="228">
        <v>21</v>
      </c>
      <c r="M65" s="228">
        <f>G65*(1+L65/100)</f>
        <v>0</v>
      </c>
      <c r="N65" s="228">
        <v>0.441</v>
      </c>
      <c r="O65" s="228">
        <f>ROUND(E65*N65,2)</f>
        <v>177.75</v>
      </c>
      <c r="P65" s="228">
        <v>0</v>
      </c>
      <c r="Q65" s="228">
        <f>ROUND(E65*P65,2)</f>
        <v>0</v>
      </c>
      <c r="R65" s="228" t="s">
        <v>190</v>
      </c>
      <c r="S65" s="228" t="s">
        <v>149</v>
      </c>
      <c r="T65" s="229" t="s">
        <v>149</v>
      </c>
      <c r="U65" s="213">
        <v>2.9000000000000001E-2</v>
      </c>
      <c r="V65" s="213">
        <f>ROUND(E65*U65,2)</f>
        <v>11.69</v>
      </c>
      <c r="W65" s="213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167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11"/>
      <c r="B66" s="212"/>
      <c r="C66" s="238" t="s">
        <v>259</v>
      </c>
      <c r="D66" s="214"/>
      <c r="E66" s="215">
        <v>232.73939999999999</v>
      </c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156</v>
      </c>
      <c r="AH66" s="204">
        <v>0</v>
      </c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11"/>
      <c r="B67" s="212"/>
      <c r="C67" s="238" t="s">
        <v>260</v>
      </c>
      <c r="D67" s="214"/>
      <c r="E67" s="215">
        <v>-31.21</v>
      </c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156</v>
      </c>
      <c r="AH67" s="204">
        <v>0</v>
      </c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11"/>
      <c r="B68" s="212"/>
      <c r="C68" s="238" t="s">
        <v>203</v>
      </c>
      <c r="D68" s="214"/>
      <c r="E68" s="215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156</v>
      </c>
      <c r="AH68" s="204">
        <v>0</v>
      </c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11"/>
      <c r="B69" s="212"/>
      <c r="C69" s="254" t="s">
        <v>261</v>
      </c>
      <c r="D69" s="242"/>
      <c r="E69" s="243">
        <v>201.52940000000001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156</v>
      </c>
      <c r="AH69" s="204">
        <v>4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11"/>
      <c r="B70" s="212"/>
      <c r="C70" s="254" t="s">
        <v>203</v>
      </c>
      <c r="D70" s="242"/>
      <c r="E70" s="24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156</v>
      </c>
      <c r="AH70" s="204">
        <v>4</v>
      </c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3">
        <v>15</v>
      </c>
      <c r="B71" s="224" t="s">
        <v>262</v>
      </c>
      <c r="C71" s="235" t="s">
        <v>263</v>
      </c>
      <c r="D71" s="225" t="s">
        <v>189</v>
      </c>
      <c r="E71" s="226">
        <v>110.42</v>
      </c>
      <c r="F71" s="227"/>
      <c r="G71" s="228">
        <f>ROUND(E71*F71,2)</f>
        <v>0</v>
      </c>
      <c r="H71" s="227"/>
      <c r="I71" s="228">
        <f>ROUND(E71*H71,2)</f>
        <v>0</v>
      </c>
      <c r="J71" s="227"/>
      <c r="K71" s="228">
        <f>ROUND(E71*J71,2)</f>
        <v>0</v>
      </c>
      <c r="L71" s="228">
        <v>21</v>
      </c>
      <c r="M71" s="228">
        <f>G71*(1+L71/100)</f>
        <v>0</v>
      </c>
      <c r="N71" s="228">
        <v>0.51085999999999998</v>
      </c>
      <c r="O71" s="228">
        <f>ROUND(E71*N71,2)</f>
        <v>56.41</v>
      </c>
      <c r="P71" s="228">
        <v>0</v>
      </c>
      <c r="Q71" s="228">
        <f>ROUND(E71*P71,2)</f>
        <v>0</v>
      </c>
      <c r="R71" s="228" t="s">
        <v>190</v>
      </c>
      <c r="S71" s="228" t="s">
        <v>149</v>
      </c>
      <c r="T71" s="229" t="s">
        <v>149</v>
      </c>
      <c r="U71" s="213">
        <v>2.7E-2</v>
      </c>
      <c r="V71" s="213">
        <f>ROUND(E71*U71,2)</f>
        <v>2.98</v>
      </c>
      <c r="W71" s="213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167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11"/>
      <c r="B72" s="212"/>
      <c r="C72" s="253" t="s">
        <v>264</v>
      </c>
      <c r="D72" s="244"/>
      <c r="E72" s="244"/>
      <c r="F72" s="244"/>
      <c r="G72" s="244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200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11"/>
      <c r="B73" s="212"/>
      <c r="C73" s="238" t="s">
        <v>265</v>
      </c>
      <c r="D73" s="214"/>
      <c r="E73" s="215">
        <v>110.42</v>
      </c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156</v>
      </c>
      <c r="AH73" s="204">
        <v>0</v>
      </c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ht="22.5" outlineLevel="1" x14ac:dyDescent="0.2">
      <c r="A74" s="223">
        <v>16</v>
      </c>
      <c r="B74" s="224" t="s">
        <v>266</v>
      </c>
      <c r="C74" s="235" t="s">
        <v>267</v>
      </c>
      <c r="D74" s="225" t="s">
        <v>189</v>
      </c>
      <c r="E74" s="226">
        <v>8.25</v>
      </c>
      <c r="F74" s="227"/>
      <c r="G74" s="228">
        <f>ROUND(E74*F74,2)</f>
        <v>0</v>
      </c>
      <c r="H74" s="227"/>
      <c r="I74" s="228">
        <f>ROUND(E74*H74,2)</f>
        <v>0</v>
      </c>
      <c r="J74" s="227"/>
      <c r="K74" s="228">
        <f>ROUND(E74*J74,2)</f>
        <v>0</v>
      </c>
      <c r="L74" s="228">
        <v>21</v>
      </c>
      <c r="M74" s="228">
        <f>G74*(1+L74/100)</f>
        <v>0</v>
      </c>
      <c r="N74" s="228">
        <v>0.15382000000000001</v>
      </c>
      <c r="O74" s="228">
        <f>ROUND(E74*N74,2)</f>
        <v>1.27</v>
      </c>
      <c r="P74" s="228">
        <v>0</v>
      </c>
      <c r="Q74" s="228">
        <f>ROUND(E74*P74,2)</f>
        <v>0</v>
      </c>
      <c r="R74" s="228" t="s">
        <v>190</v>
      </c>
      <c r="S74" s="228" t="s">
        <v>149</v>
      </c>
      <c r="T74" s="229" t="s">
        <v>149</v>
      </c>
      <c r="U74" s="213">
        <v>0.123</v>
      </c>
      <c r="V74" s="213">
        <f>ROUND(E74*U74,2)</f>
        <v>1.01</v>
      </c>
      <c r="W74" s="213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167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11"/>
      <c r="B75" s="212"/>
      <c r="C75" s="238" t="s">
        <v>268</v>
      </c>
      <c r="D75" s="214"/>
      <c r="E75" s="215">
        <v>8.25</v>
      </c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156</v>
      </c>
      <c r="AH75" s="204">
        <v>0</v>
      </c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ht="22.5" outlineLevel="1" x14ac:dyDescent="0.2">
      <c r="A76" s="223">
        <v>17</v>
      </c>
      <c r="B76" s="224" t="s">
        <v>269</v>
      </c>
      <c r="C76" s="235" t="s">
        <v>270</v>
      </c>
      <c r="D76" s="225" t="s">
        <v>189</v>
      </c>
      <c r="E76" s="226">
        <v>220.79400000000001</v>
      </c>
      <c r="F76" s="227"/>
      <c r="G76" s="228">
        <f>ROUND(E76*F76,2)</f>
        <v>0</v>
      </c>
      <c r="H76" s="227"/>
      <c r="I76" s="228">
        <f>ROUND(E76*H76,2)</f>
        <v>0</v>
      </c>
      <c r="J76" s="227"/>
      <c r="K76" s="228">
        <f>ROUND(E76*J76,2)</f>
        <v>0</v>
      </c>
      <c r="L76" s="228">
        <v>21</v>
      </c>
      <c r="M76" s="228">
        <f>G76*(1+L76/100)</f>
        <v>0</v>
      </c>
      <c r="N76" s="228">
        <v>3.1E-4</v>
      </c>
      <c r="O76" s="228">
        <f>ROUND(E76*N76,2)</f>
        <v>7.0000000000000007E-2</v>
      </c>
      <c r="P76" s="228">
        <v>0</v>
      </c>
      <c r="Q76" s="228">
        <f>ROUND(E76*P76,2)</f>
        <v>0</v>
      </c>
      <c r="R76" s="228" t="s">
        <v>190</v>
      </c>
      <c r="S76" s="228" t="s">
        <v>149</v>
      </c>
      <c r="T76" s="229" t="s">
        <v>149</v>
      </c>
      <c r="U76" s="213">
        <v>2E-3</v>
      </c>
      <c r="V76" s="213">
        <f>ROUND(E76*U76,2)</f>
        <v>0.44</v>
      </c>
      <c r="W76" s="213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167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11"/>
      <c r="B77" s="212"/>
      <c r="C77" s="238" t="s">
        <v>271</v>
      </c>
      <c r="D77" s="214"/>
      <c r="E77" s="215">
        <v>220.79400000000001</v>
      </c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156</v>
      </c>
      <c r="AH77" s="204">
        <v>5</v>
      </c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ht="22.5" outlineLevel="1" x14ac:dyDescent="0.2">
      <c r="A78" s="223">
        <v>18</v>
      </c>
      <c r="B78" s="224" t="s">
        <v>272</v>
      </c>
      <c r="C78" s="235" t="s">
        <v>273</v>
      </c>
      <c r="D78" s="225" t="s">
        <v>189</v>
      </c>
      <c r="E78" s="226">
        <v>220.79400000000001</v>
      </c>
      <c r="F78" s="227"/>
      <c r="G78" s="228">
        <f>ROUND(E78*F78,2)</f>
        <v>0</v>
      </c>
      <c r="H78" s="227"/>
      <c r="I78" s="228">
        <f>ROUND(E78*H78,2)</f>
        <v>0</v>
      </c>
      <c r="J78" s="227"/>
      <c r="K78" s="228">
        <f>ROUND(E78*J78,2)</f>
        <v>0</v>
      </c>
      <c r="L78" s="228">
        <v>21</v>
      </c>
      <c r="M78" s="228">
        <f>G78*(1+L78/100)</f>
        <v>0</v>
      </c>
      <c r="N78" s="228">
        <v>0.15559000000000001</v>
      </c>
      <c r="O78" s="228">
        <f>ROUND(E78*N78,2)</f>
        <v>34.35</v>
      </c>
      <c r="P78" s="228">
        <v>0</v>
      </c>
      <c r="Q78" s="228">
        <f>ROUND(E78*P78,2)</f>
        <v>0</v>
      </c>
      <c r="R78" s="228" t="s">
        <v>190</v>
      </c>
      <c r="S78" s="228" t="s">
        <v>149</v>
      </c>
      <c r="T78" s="229" t="s">
        <v>149</v>
      </c>
      <c r="U78" s="213">
        <v>8.2000000000000003E-2</v>
      </c>
      <c r="V78" s="213">
        <f>ROUND(E78*U78,2)</f>
        <v>18.11</v>
      </c>
      <c r="W78" s="213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167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11"/>
      <c r="B79" s="212"/>
      <c r="C79" s="238" t="s">
        <v>274</v>
      </c>
      <c r="D79" s="214"/>
      <c r="E79" s="215">
        <v>210.28</v>
      </c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156</v>
      </c>
      <c r="AH79" s="204">
        <v>0</v>
      </c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11"/>
      <c r="B80" s="212"/>
      <c r="C80" s="254" t="s">
        <v>275</v>
      </c>
      <c r="D80" s="242"/>
      <c r="E80" s="243">
        <v>10.513999999999999</v>
      </c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156</v>
      </c>
      <c r="AH80" s="204">
        <v>4</v>
      </c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x14ac:dyDescent="0.2">
      <c r="A81" s="217" t="s">
        <v>144</v>
      </c>
      <c r="B81" s="218" t="s">
        <v>74</v>
      </c>
      <c r="C81" s="234" t="s">
        <v>75</v>
      </c>
      <c r="D81" s="219"/>
      <c r="E81" s="220"/>
      <c r="F81" s="221"/>
      <c r="G81" s="221">
        <f>SUMIF(AG82:AG84,"&lt;&gt;NOR",G82:G84)</f>
        <v>0</v>
      </c>
      <c r="H81" s="221"/>
      <c r="I81" s="221">
        <f>SUM(I82:I84)</f>
        <v>0</v>
      </c>
      <c r="J81" s="221"/>
      <c r="K81" s="221">
        <f>SUM(K82:K84)</f>
        <v>0</v>
      </c>
      <c r="L81" s="221"/>
      <c r="M81" s="221">
        <f>SUM(M82:M84)</f>
        <v>0</v>
      </c>
      <c r="N81" s="221"/>
      <c r="O81" s="221">
        <f>SUM(O82:O84)</f>
        <v>0.03</v>
      </c>
      <c r="P81" s="221"/>
      <c r="Q81" s="221">
        <f>SUM(Q82:Q84)</f>
        <v>0</v>
      </c>
      <c r="R81" s="221"/>
      <c r="S81" s="221"/>
      <c r="T81" s="222"/>
      <c r="U81" s="216"/>
      <c r="V81" s="216">
        <f>SUM(V82:V84)</f>
        <v>2.91</v>
      </c>
      <c r="W81" s="216"/>
      <c r="AG81" t="s">
        <v>145</v>
      </c>
    </row>
    <row r="82" spans="1:60" ht="22.5" outlineLevel="1" x14ac:dyDescent="0.2">
      <c r="A82" s="223">
        <v>19</v>
      </c>
      <c r="B82" s="224" t="s">
        <v>276</v>
      </c>
      <c r="C82" s="235" t="s">
        <v>277</v>
      </c>
      <c r="D82" s="225" t="s">
        <v>189</v>
      </c>
      <c r="E82" s="226">
        <v>11.94</v>
      </c>
      <c r="F82" s="227"/>
      <c r="G82" s="228">
        <f>ROUND(E82*F82,2)</f>
        <v>0</v>
      </c>
      <c r="H82" s="227"/>
      <c r="I82" s="228">
        <f>ROUND(E82*H82,2)</f>
        <v>0</v>
      </c>
      <c r="J82" s="227"/>
      <c r="K82" s="228">
        <f>ROUND(E82*J82,2)</f>
        <v>0</v>
      </c>
      <c r="L82" s="228">
        <v>21</v>
      </c>
      <c r="M82" s="228">
        <f>G82*(1+L82/100)</f>
        <v>0</v>
      </c>
      <c r="N82" s="228">
        <v>2.63E-3</v>
      </c>
      <c r="O82" s="228">
        <f>ROUND(E82*N82,2)</f>
        <v>0.03</v>
      </c>
      <c r="P82" s="228">
        <v>0</v>
      </c>
      <c r="Q82" s="228">
        <f>ROUND(E82*P82,2)</f>
        <v>0</v>
      </c>
      <c r="R82" s="228" t="s">
        <v>228</v>
      </c>
      <c r="S82" s="228" t="s">
        <v>149</v>
      </c>
      <c r="T82" s="229" t="s">
        <v>149</v>
      </c>
      <c r="U82" s="213">
        <v>0.24399999999999999</v>
      </c>
      <c r="V82" s="213">
        <f>ROUND(E82*U82,2)</f>
        <v>2.91</v>
      </c>
      <c r="W82" s="213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167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11"/>
      <c r="B83" s="212"/>
      <c r="C83" s="253" t="s">
        <v>278</v>
      </c>
      <c r="D83" s="244"/>
      <c r="E83" s="244"/>
      <c r="F83" s="244"/>
      <c r="G83" s="244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200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11"/>
      <c r="B84" s="212"/>
      <c r="C84" s="238" t="s">
        <v>279</v>
      </c>
      <c r="D84" s="214"/>
      <c r="E84" s="215">
        <v>11.94</v>
      </c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156</v>
      </c>
      <c r="AH84" s="204">
        <v>0</v>
      </c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x14ac:dyDescent="0.2">
      <c r="A85" s="217" t="s">
        <v>144</v>
      </c>
      <c r="B85" s="218" t="s">
        <v>76</v>
      </c>
      <c r="C85" s="234" t="s">
        <v>77</v>
      </c>
      <c r="D85" s="219"/>
      <c r="E85" s="220"/>
      <c r="F85" s="221"/>
      <c r="G85" s="221">
        <f>SUMIF(AG86:AG87,"&lt;&gt;NOR",G86:G87)</f>
        <v>0</v>
      </c>
      <c r="H85" s="221"/>
      <c r="I85" s="221">
        <f>SUM(I86:I87)</f>
        <v>0</v>
      </c>
      <c r="J85" s="221"/>
      <c r="K85" s="221">
        <f>SUM(K86:K87)</f>
        <v>0</v>
      </c>
      <c r="L85" s="221"/>
      <c r="M85" s="221">
        <f>SUM(M86:M87)</f>
        <v>0</v>
      </c>
      <c r="N85" s="221"/>
      <c r="O85" s="221">
        <f>SUM(O86:O87)</f>
        <v>0.53</v>
      </c>
      <c r="P85" s="221"/>
      <c r="Q85" s="221">
        <f>SUM(Q86:Q87)</f>
        <v>0</v>
      </c>
      <c r="R85" s="221"/>
      <c r="S85" s="221"/>
      <c r="T85" s="222"/>
      <c r="U85" s="216"/>
      <c r="V85" s="216">
        <f>SUM(V86:V87)</f>
        <v>6.02</v>
      </c>
      <c r="W85" s="216"/>
      <c r="AG85" t="s">
        <v>145</v>
      </c>
    </row>
    <row r="86" spans="1:60" outlineLevel="1" x14ac:dyDescent="0.2">
      <c r="A86" s="223">
        <v>20</v>
      </c>
      <c r="B86" s="224" t="s">
        <v>280</v>
      </c>
      <c r="C86" s="235" t="s">
        <v>281</v>
      </c>
      <c r="D86" s="225" t="s">
        <v>189</v>
      </c>
      <c r="E86" s="226">
        <v>11.94</v>
      </c>
      <c r="F86" s="227"/>
      <c r="G86" s="228">
        <f>ROUND(E86*F86,2)</f>
        <v>0</v>
      </c>
      <c r="H86" s="227"/>
      <c r="I86" s="228">
        <f>ROUND(E86*H86,2)</f>
        <v>0</v>
      </c>
      <c r="J86" s="227"/>
      <c r="K86" s="228">
        <f>ROUND(E86*J86,2)</f>
        <v>0</v>
      </c>
      <c r="L86" s="228">
        <v>21</v>
      </c>
      <c r="M86" s="228">
        <f>G86*(1+L86/100)</f>
        <v>0</v>
      </c>
      <c r="N86" s="228">
        <v>4.4139999999999999E-2</v>
      </c>
      <c r="O86" s="228">
        <f>ROUND(E86*N86,2)</f>
        <v>0.53</v>
      </c>
      <c r="P86" s="228">
        <v>0</v>
      </c>
      <c r="Q86" s="228">
        <f>ROUND(E86*P86,2)</f>
        <v>0</v>
      </c>
      <c r="R86" s="228" t="s">
        <v>228</v>
      </c>
      <c r="S86" s="228" t="s">
        <v>149</v>
      </c>
      <c r="T86" s="229" t="s">
        <v>149</v>
      </c>
      <c r="U86" s="213">
        <v>0.504</v>
      </c>
      <c r="V86" s="213">
        <f>ROUND(E86*U86,2)</f>
        <v>6.02</v>
      </c>
      <c r="W86" s="213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167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11"/>
      <c r="B87" s="212"/>
      <c r="C87" s="238" t="s">
        <v>279</v>
      </c>
      <c r="D87" s="214"/>
      <c r="E87" s="215">
        <v>11.94</v>
      </c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156</v>
      </c>
      <c r="AH87" s="204">
        <v>0</v>
      </c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x14ac:dyDescent="0.2">
      <c r="A88" s="217" t="s">
        <v>144</v>
      </c>
      <c r="B88" s="218" t="s">
        <v>78</v>
      </c>
      <c r="C88" s="234" t="s">
        <v>79</v>
      </c>
      <c r="D88" s="219"/>
      <c r="E88" s="220"/>
      <c r="F88" s="221"/>
      <c r="G88" s="221">
        <f>SUMIF(AG89:AG93,"&lt;&gt;NOR",G89:G93)</f>
        <v>0</v>
      </c>
      <c r="H88" s="221"/>
      <c r="I88" s="221">
        <f>SUM(I89:I93)</f>
        <v>0</v>
      </c>
      <c r="J88" s="221"/>
      <c r="K88" s="221">
        <f>SUM(K89:K93)</f>
        <v>0</v>
      </c>
      <c r="L88" s="221"/>
      <c r="M88" s="221">
        <f>SUM(M89:M93)</f>
        <v>0</v>
      </c>
      <c r="N88" s="221"/>
      <c r="O88" s="221">
        <f>SUM(O89:O93)</f>
        <v>0.06</v>
      </c>
      <c r="P88" s="221"/>
      <c r="Q88" s="221">
        <f>SUM(Q89:Q93)</f>
        <v>0</v>
      </c>
      <c r="R88" s="221"/>
      <c r="S88" s="221"/>
      <c r="T88" s="222"/>
      <c r="U88" s="216"/>
      <c r="V88" s="216">
        <f>SUM(V89:V93)</f>
        <v>27.25</v>
      </c>
      <c r="W88" s="216"/>
      <c r="AG88" t="s">
        <v>145</v>
      </c>
    </row>
    <row r="89" spans="1:60" ht="22.5" outlineLevel="1" x14ac:dyDescent="0.2">
      <c r="A89" s="223">
        <v>21</v>
      </c>
      <c r="B89" s="224" t="s">
        <v>282</v>
      </c>
      <c r="C89" s="235" t="s">
        <v>283</v>
      </c>
      <c r="D89" s="225" t="s">
        <v>189</v>
      </c>
      <c r="E89" s="226">
        <v>11.94</v>
      </c>
      <c r="F89" s="227"/>
      <c r="G89" s="228">
        <f>ROUND(E89*F89,2)</f>
        <v>0</v>
      </c>
      <c r="H89" s="227"/>
      <c r="I89" s="228">
        <f>ROUND(E89*H89,2)</f>
        <v>0</v>
      </c>
      <c r="J89" s="227"/>
      <c r="K89" s="228">
        <f>ROUND(E89*J89,2)</f>
        <v>0</v>
      </c>
      <c r="L89" s="228">
        <v>21</v>
      </c>
      <c r="M89" s="228">
        <f>G89*(1+L89/100)</f>
        <v>0</v>
      </c>
      <c r="N89" s="228">
        <v>4.9100000000000003E-3</v>
      </c>
      <c r="O89" s="228">
        <f>ROUND(E89*N89,2)</f>
        <v>0.06</v>
      </c>
      <c r="P89" s="228">
        <v>0</v>
      </c>
      <c r="Q89" s="228">
        <f>ROUND(E89*P89,2)</f>
        <v>0</v>
      </c>
      <c r="R89" s="228" t="s">
        <v>228</v>
      </c>
      <c r="S89" s="228" t="s">
        <v>149</v>
      </c>
      <c r="T89" s="229" t="s">
        <v>149</v>
      </c>
      <c r="U89" s="213">
        <v>0.36199999999999999</v>
      </c>
      <c r="V89" s="213">
        <f>ROUND(E89*U89,2)</f>
        <v>4.32</v>
      </c>
      <c r="W89" s="213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167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11"/>
      <c r="B90" s="212"/>
      <c r="C90" s="238" t="s">
        <v>279</v>
      </c>
      <c r="D90" s="214"/>
      <c r="E90" s="215">
        <v>11.94</v>
      </c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156</v>
      </c>
      <c r="AH90" s="204">
        <v>0</v>
      </c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23">
        <v>22</v>
      </c>
      <c r="B91" s="224" t="s">
        <v>284</v>
      </c>
      <c r="C91" s="235" t="s">
        <v>285</v>
      </c>
      <c r="D91" s="225" t="s">
        <v>189</v>
      </c>
      <c r="E91" s="226">
        <v>208.41</v>
      </c>
      <c r="F91" s="227"/>
      <c r="G91" s="228">
        <f>ROUND(E91*F91,2)</f>
        <v>0</v>
      </c>
      <c r="H91" s="227"/>
      <c r="I91" s="228">
        <f>ROUND(E91*H91,2)</f>
        <v>0</v>
      </c>
      <c r="J91" s="227"/>
      <c r="K91" s="228">
        <f>ROUND(E91*J91,2)</f>
        <v>0</v>
      </c>
      <c r="L91" s="228">
        <v>21</v>
      </c>
      <c r="M91" s="228">
        <f>G91*(1+L91/100)</f>
        <v>0</v>
      </c>
      <c r="N91" s="228">
        <v>2.0000000000000002E-5</v>
      </c>
      <c r="O91" s="228">
        <f>ROUND(E91*N91,2)</f>
        <v>0</v>
      </c>
      <c r="P91" s="228">
        <v>0</v>
      </c>
      <c r="Q91" s="228">
        <f>ROUND(E91*P91,2)</f>
        <v>0</v>
      </c>
      <c r="R91" s="228" t="s">
        <v>228</v>
      </c>
      <c r="S91" s="228" t="s">
        <v>149</v>
      </c>
      <c r="T91" s="229" t="s">
        <v>149</v>
      </c>
      <c r="U91" s="213">
        <v>0.11</v>
      </c>
      <c r="V91" s="213">
        <f>ROUND(E91*U91,2)</f>
        <v>22.93</v>
      </c>
      <c r="W91" s="213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167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11"/>
      <c r="B92" s="212"/>
      <c r="C92" s="238" t="s">
        <v>286</v>
      </c>
      <c r="D92" s="214"/>
      <c r="E92" s="215">
        <v>152.52000000000001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156</v>
      </c>
      <c r="AH92" s="204">
        <v>0</v>
      </c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11"/>
      <c r="B93" s="212"/>
      <c r="C93" s="238" t="s">
        <v>287</v>
      </c>
      <c r="D93" s="214"/>
      <c r="E93" s="215">
        <v>55.89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156</v>
      </c>
      <c r="AH93" s="204">
        <v>0</v>
      </c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x14ac:dyDescent="0.2">
      <c r="A94" s="217" t="s">
        <v>144</v>
      </c>
      <c r="B94" s="218" t="s">
        <v>80</v>
      </c>
      <c r="C94" s="234" t="s">
        <v>81</v>
      </c>
      <c r="D94" s="219"/>
      <c r="E94" s="220"/>
      <c r="F94" s="221"/>
      <c r="G94" s="221">
        <f>SUMIF(AG95:AG124,"&lt;&gt;NOR",G95:G124)</f>
        <v>0</v>
      </c>
      <c r="H94" s="221"/>
      <c r="I94" s="221">
        <f>SUM(I95:I124)</f>
        <v>0</v>
      </c>
      <c r="J94" s="221"/>
      <c r="K94" s="221">
        <f>SUM(K95:K124)</f>
        <v>0</v>
      </c>
      <c r="L94" s="221"/>
      <c r="M94" s="221">
        <f>SUM(M95:M124)</f>
        <v>0</v>
      </c>
      <c r="N94" s="221"/>
      <c r="O94" s="221">
        <f>SUM(O95:O124)</f>
        <v>97.37</v>
      </c>
      <c r="P94" s="221"/>
      <c r="Q94" s="221">
        <f>SUM(Q95:Q124)</f>
        <v>0</v>
      </c>
      <c r="R94" s="221"/>
      <c r="S94" s="221"/>
      <c r="T94" s="222"/>
      <c r="U94" s="216"/>
      <c r="V94" s="216">
        <f>SUM(V95:V124)</f>
        <v>120.84000000000002</v>
      </c>
      <c r="W94" s="216"/>
      <c r="AG94" t="s">
        <v>145</v>
      </c>
    </row>
    <row r="95" spans="1:60" outlineLevel="1" x14ac:dyDescent="0.2">
      <c r="A95" s="223">
        <v>23</v>
      </c>
      <c r="B95" s="224" t="s">
        <v>288</v>
      </c>
      <c r="C95" s="235" t="s">
        <v>289</v>
      </c>
      <c r="D95" s="225" t="s">
        <v>197</v>
      </c>
      <c r="E95" s="226">
        <v>1.5605</v>
      </c>
      <c r="F95" s="227"/>
      <c r="G95" s="228">
        <f>ROUND(E95*F95,2)</f>
        <v>0</v>
      </c>
      <c r="H95" s="227"/>
      <c r="I95" s="228">
        <f>ROUND(E95*H95,2)</f>
        <v>0</v>
      </c>
      <c r="J95" s="227"/>
      <c r="K95" s="228">
        <f>ROUND(E95*J95,2)</f>
        <v>0</v>
      </c>
      <c r="L95" s="228">
        <v>21</v>
      </c>
      <c r="M95" s="228">
        <f>G95*(1+L95/100)</f>
        <v>0</v>
      </c>
      <c r="N95" s="228">
        <v>2.5249999999999999</v>
      </c>
      <c r="O95" s="228">
        <f>ROUND(E95*N95,2)</f>
        <v>3.94</v>
      </c>
      <c r="P95" s="228">
        <v>0</v>
      </c>
      <c r="Q95" s="228">
        <f>ROUND(E95*P95,2)</f>
        <v>0</v>
      </c>
      <c r="R95" s="228" t="s">
        <v>228</v>
      </c>
      <c r="S95" s="228" t="s">
        <v>149</v>
      </c>
      <c r="T95" s="229" t="s">
        <v>149</v>
      </c>
      <c r="U95" s="213">
        <v>3.2130000000000001</v>
      </c>
      <c r="V95" s="213">
        <f>ROUND(E95*U95,2)</f>
        <v>5.01</v>
      </c>
      <c r="W95" s="213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167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11"/>
      <c r="B96" s="212"/>
      <c r="C96" s="253" t="s">
        <v>290</v>
      </c>
      <c r="D96" s="244"/>
      <c r="E96" s="244"/>
      <c r="F96" s="244"/>
      <c r="G96" s="244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200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11"/>
      <c r="B97" s="212"/>
      <c r="C97" s="238" t="s">
        <v>291</v>
      </c>
      <c r="D97" s="214"/>
      <c r="E97" s="215">
        <v>1.5605</v>
      </c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156</v>
      </c>
      <c r="AH97" s="204">
        <v>0</v>
      </c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23">
        <v>24</v>
      </c>
      <c r="B98" s="224" t="s">
        <v>292</v>
      </c>
      <c r="C98" s="235" t="s">
        <v>293</v>
      </c>
      <c r="D98" s="225" t="s">
        <v>197</v>
      </c>
      <c r="E98" s="226">
        <v>14.6388</v>
      </c>
      <c r="F98" s="227"/>
      <c r="G98" s="228">
        <f>ROUND(E98*F98,2)</f>
        <v>0</v>
      </c>
      <c r="H98" s="227"/>
      <c r="I98" s="228">
        <f>ROUND(E98*H98,2)</f>
        <v>0</v>
      </c>
      <c r="J98" s="227"/>
      <c r="K98" s="228">
        <f>ROUND(E98*J98,2)</f>
        <v>0</v>
      </c>
      <c r="L98" s="228">
        <v>21</v>
      </c>
      <c r="M98" s="228">
        <f>G98*(1+L98/100)</f>
        <v>0</v>
      </c>
      <c r="N98" s="228">
        <v>2.5249999999999999</v>
      </c>
      <c r="O98" s="228">
        <f>ROUND(E98*N98,2)</f>
        <v>36.96</v>
      </c>
      <c r="P98" s="228">
        <v>0</v>
      </c>
      <c r="Q98" s="228">
        <f>ROUND(E98*P98,2)</f>
        <v>0</v>
      </c>
      <c r="R98" s="228" t="s">
        <v>228</v>
      </c>
      <c r="S98" s="228" t="s">
        <v>149</v>
      </c>
      <c r="T98" s="229" t="s">
        <v>149</v>
      </c>
      <c r="U98" s="213">
        <v>2.58</v>
      </c>
      <c r="V98" s="213">
        <f>ROUND(E98*U98,2)</f>
        <v>37.770000000000003</v>
      </c>
      <c r="W98" s="213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167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11"/>
      <c r="B99" s="212"/>
      <c r="C99" s="253" t="s">
        <v>290</v>
      </c>
      <c r="D99" s="244"/>
      <c r="E99" s="244"/>
      <c r="F99" s="244"/>
      <c r="G99" s="244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200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11"/>
      <c r="B100" s="212"/>
      <c r="C100" s="238" t="s">
        <v>294</v>
      </c>
      <c r="D100" s="214"/>
      <c r="E100" s="215">
        <v>12.108000000000001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156</v>
      </c>
      <c r="AH100" s="204">
        <v>0</v>
      </c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11"/>
      <c r="B101" s="212"/>
      <c r="C101" s="238" t="s">
        <v>295</v>
      </c>
      <c r="D101" s="214"/>
      <c r="E101" s="215">
        <v>1.2</v>
      </c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156</v>
      </c>
      <c r="AH101" s="204">
        <v>0</v>
      </c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11"/>
      <c r="B102" s="212"/>
      <c r="C102" s="254" t="s">
        <v>296</v>
      </c>
      <c r="D102" s="242"/>
      <c r="E102" s="243">
        <v>1.3308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156</v>
      </c>
      <c r="AH102" s="204">
        <v>4</v>
      </c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ht="22.5" outlineLevel="1" x14ac:dyDescent="0.2">
      <c r="A103" s="223">
        <v>25</v>
      </c>
      <c r="B103" s="224" t="s">
        <v>297</v>
      </c>
      <c r="C103" s="235" t="s">
        <v>298</v>
      </c>
      <c r="D103" s="225" t="s">
        <v>189</v>
      </c>
      <c r="E103" s="226">
        <v>110.42</v>
      </c>
      <c r="F103" s="227"/>
      <c r="G103" s="228">
        <f>ROUND(E103*F103,2)</f>
        <v>0</v>
      </c>
      <c r="H103" s="227"/>
      <c r="I103" s="228">
        <f>ROUND(E103*H103,2)</f>
        <v>0</v>
      </c>
      <c r="J103" s="227"/>
      <c r="K103" s="228">
        <f>ROUND(E103*J103,2)</f>
        <v>0</v>
      </c>
      <c r="L103" s="228">
        <v>21</v>
      </c>
      <c r="M103" s="228">
        <f>G103*(1+L103/100)</f>
        <v>0</v>
      </c>
      <c r="N103" s="228">
        <v>2.2000000000000001E-4</v>
      </c>
      <c r="O103" s="228">
        <f>ROUND(E103*N103,2)</f>
        <v>0.02</v>
      </c>
      <c r="P103" s="228">
        <v>0</v>
      </c>
      <c r="Q103" s="228">
        <f>ROUND(E103*P103,2)</f>
        <v>0</v>
      </c>
      <c r="R103" s="228" t="s">
        <v>228</v>
      </c>
      <c r="S103" s="228" t="s">
        <v>149</v>
      </c>
      <c r="T103" s="229" t="s">
        <v>149</v>
      </c>
      <c r="U103" s="213">
        <v>0.02</v>
      </c>
      <c r="V103" s="213">
        <f>ROUND(E103*U103,2)</f>
        <v>2.21</v>
      </c>
      <c r="W103" s="213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167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11"/>
      <c r="B104" s="212"/>
      <c r="C104" s="253" t="s">
        <v>290</v>
      </c>
      <c r="D104" s="244"/>
      <c r="E104" s="244"/>
      <c r="F104" s="244"/>
      <c r="G104" s="244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200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11"/>
      <c r="B105" s="212"/>
      <c r="C105" s="238" t="s">
        <v>299</v>
      </c>
      <c r="D105" s="214"/>
      <c r="E105" s="215">
        <v>110.42</v>
      </c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156</v>
      </c>
      <c r="AH105" s="204">
        <v>0</v>
      </c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ht="22.5" outlineLevel="1" x14ac:dyDescent="0.2">
      <c r="A106" s="223">
        <v>26</v>
      </c>
      <c r="B106" s="224" t="s">
        <v>300</v>
      </c>
      <c r="C106" s="235" t="s">
        <v>301</v>
      </c>
      <c r="D106" s="225" t="s">
        <v>302</v>
      </c>
      <c r="E106" s="226">
        <v>26.35</v>
      </c>
      <c r="F106" s="227"/>
      <c r="G106" s="228">
        <f>ROUND(E106*F106,2)</f>
        <v>0</v>
      </c>
      <c r="H106" s="227"/>
      <c r="I106" s="228">
        <f>ROUND(E106*H106,2)</f>
        <v>0</v>
      </c>
      <c r="J106" s="227"/>
      <c r="K106" s="228">
        <f>ROUND(E106*J106,2)</f>
        <v>0</v>
      </c>
      <c r="L106" s="228">
        <v>21</v>
      </c>
      <c r="M106" s="228">
        <f>G106*(1+L106/100)</f>
        <v>0</v>
      </c>
      <c r="N106" s="228">
        <v>0</v>
      </c>
      <c r="O106" s="228">
        <f>ROUND(E106*N106,2)</f>
        <v>0</v>
      </c>
      <c r="P106" s="228">
        <v>0</v>
      </c>
      <c r="Q106" s="228">
        <f>ROUND(E106*P106,2)</f>
        <v>0</v>
      </c>
      <c r="R106" s="228" t="s">
        <v>228</v>
      </c>
      <c r="S106" s="228" t="s">
        <v>149</v>
      </c>
      <c r="T106" s="229" t="s">
        <v>149</v>
      </c>
      <c r="U106" s="213">
        <v>5.8000000000000003E-2</v>
      </c>
      <c r="V106" s="213">
        <f>ROUND(E106*U106,2)</f>
        <v>1.53</v>
      </c>
      <c r="W106" s="213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167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11"/>
      <c r="B107" s="212"/>
      <c r="C107" s="253" t="s">
        <v>290</v>
      </c>
      <c r="D107" s="244"/>
      <c r="E107" s="244"/>
      <c r="F107" s="244"/>
      <c r="G107" s="244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200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11"/>
      <c r="B108" s="212"/>
      <c r="C108" s="237" t="s">
        <v>303</v>
      </c>
      <c r="D108" s="232"/>
      <c r="E108" s="232"/>
      <c r="F108" s="232"/>
      <c r="G108" s="232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153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11"/>
      <c r="B109" s="212"/>
      <c r="C109" s="238" t="s">
        <v>304</v>
      </c>
      <c r="D109" s="214"/>
      <c r="E109" s="215">
        <v>26.35</v>
      </c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156</v>
      </c>
      <c r="AH109" s="204">
        <v>0</v>
      </c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23">
        <v>27</v>
      </c>
      <c r="B110" s="224" t="s">
        <v>305</v>
      </c>
      <c r="C110" s="235" t="s">
        <v>306</v>
      </c>
      <c r="D110" s="225" t="s">
        <v>197</v>
      </c>
      <c r="E110" s="226">
        <v>16.199300000000001</v>
      </c>
      <c r="F110" s="227"/>
      <c r="G110" s="228">
        <f>ROUND(E110*F110,2)</f>
        <v>0</v>
      </c>
      <c r="H110" s="227"/>
      <c r="I110" s="228">
        <f>ROUND(E110*H110,2)</f>
        <v>0</v>
      </c>
      <c r="J110" s="227"/>
      <c r="K110" s="228">
        <f>ROUND(E110*J110,2)</f>
        <v>0</v>
      </c>
      <c r="L110" s="228">
        <v>21</v>
      </c>
      <c r="M110" s="228">
        <f>G110*(1+L110/100)</f>
        <v>0</v>
      </c>
      <c r="N110" s="228">
        <v>0</v>
      </c>
      <c r="O110" s="228">
        <f>ROUND(E110*N110,2)</f>
        <v>0</v>
      </c>
      <c r="P110" s="228">
        <v>0</v>
      </c>
      <c r="Q110" s="228">
        <f>ROUND(E110*P110,2)</f>
        <v>0</v>
      </c>
      <c r="R110" s="228" t="s">
        <v>228</v>
      </c>
      <c r="S110" s="228" t="s">
        <v>149</v>
      </c>
      <c r="T110" s="229" t="s">
        <v>149</v>
      </c>
      <c r="U110" s="213">
        <v>0.82</v>
      </c>
      <c r="V110" s="213">
        <f>ROUND(E110*U110,2)</f>
        <v>13.28</v>
      </c>
      <c r="W110" s="213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167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11"/>
      <c r="B111" s="212"/>
      <c r="C111" s="253" t="s">
        <v>307</v>
      </c>
      <c r="D111" s="244"/>
      <c r="E111" s="244"/>
      <c r="F111" s="244"/>
      <c r="G111" s="244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200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11"/>
      <c r="B112" s="212"/>
      <c r="C112" s="237" t="s">
        <v>308</v>
      </c>
      <c r="D112" s="232"/>
      <c r="E112" s="232"/>
      <c r="F112" s="232"/>
      <c r="G112" s="232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153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11"/>
      <c r="B113" s="212"/>
      <c r="C113" s="238" t="s">
        <v>309</v>
      </c>
      <c r="D113" s="214"/>
      <c r="E113" s="215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156</v>
      </c>
      <c r="AH113" s="204">
        <v>0</v>
      </c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11"/>
      <c r="B114" s="212"/>
      <c r="C114" s="238" t="s">
        <v>310</v>
      </c>
      <c r="D114" s="214"/>
      <c r="E114" s="215">
        <v>14.6388</v>
      </c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156</v>
      </c>
      <c r="AH114" s="204">
        <v>5</v>
      </c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11"/>
      <c r="B115" s="212"/>
      <c r="C115" s="238" t="s">
        <v>311</v>
      </c>
      <c r="D115" s="214"/>
      <c r="E115" s="215">
        <v>1.5605</v>
      </c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156</v>
      </c>
      <c r="AH115" s="204">
        <v>5</v>
      </c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23">
        <v>28</v>
      </c>
      <c r="B116" s="224" t="s">
        <v>312</v>
      </c>
      <c r="C116" s="235" t="s">
        <v>313</v>
      </c>
      <c r="D116" s="225" t="s">
        <v>302</v>
      </c>
      <c r="E116" s="226">
        <v>26.35</v>
      </c>
      <c r="F116" s="227"/>
      <c r="G116" s="228">
        <f>ROUND(E116*F116,2)</f>
        <v>0</v>
      </c>
      <c r="H116" s="227"/>
      <c r="I116" s="228">
        <f>ROUND(E116*H116,2)</f>
        <v>0</v>
      </c>
      <c r="J116" s="227"/>
      <c r="K116" s="228">
        <f>ROUND(E116*J116,2)</f>
        <v>0</v>
      </c>
      <c r="L116" s="228">
        <v>21</v>
      </c>
      <c r="M116" s="228">
        <f>G116*(1+L116/100)</f>
        <v>0</v>
      </c>
      <c r="N116" s="228">
        <v>1.2800000000000001E-3</v>
      </c>
      <c r="O116" s="228">
        <f>ROUND(E116*N116,2)</f>
        <v>0.03</v>
      </c>
      <c r="P116" s="228">
        <v>0</v>
      </c>
      <c r="Q116" s="228">
        <f>ROUND(E116*P116,2)</f>
        <v>0</v>
      </c>
      <c r="R116" s="228" t="s">
        <v>228</v>
      </c>
      <c r="S116" s="228" t="s">
        <v>149</v>
      </c>
      <c r="T116" s="229" t="s">
        <v>149</v>
      </c>
      <c r="U116" s="213">
        <v>9.1999999999999998E-2</v>
      </c>
      <c r="V116" s="213">
        <f>ROUND(E116*U116,2)</f>
        <v>2.42</v>
      </c>
      <c r="W116" s="213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167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11"/>
      <c r="B117" s="212"/>
      <c r="C117" s="253" t="s">
        <v>314</v>
      </c>
      <c r="D117" s="244"/>
      <c r="E117" s="244"/>
      <c r="F117" s="244"/>
      <c r="G117" s="244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200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11"/>
      <c r="B118" s="212"/>
      <c r="C118" s="237" t="s">
        <v>303</v>
      </c>
      <c r="D118" s="232"/>
      <c r="E118" s="232"/>
      <c r="F118" s="232"/>
      <c r="G118" s="232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153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11"/>
      <c r="B119" s="212"/>
      <c r="C119" s="238" t="s">
        <v>315</v>
      </c>
      <c r="D119" s="214"/>
      <c r="E119" s="215">
        <v>26.35</v>
      </c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156</v>
      </c>
      <c r="AH119" s="204">
        <v>5</v>
      </c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23">
        <v>29</v>
      </c>
      <c r="B120" s="224" t="s">
        <v>316</v>
      </c>
      <c r="C120" s="235" t="s">
        <v>317</v>
      </c>
      <c r="D120" s="225" t="s">
        <v>197</v>
      </c>
      <c r="E120" s="226">
        <v>22.084</v>
      </c>
      <c r="F120" s="227"/>
      <c r="G120" s="228">
        <f>ROUND(E120*F120,2)</f>
        <v>0</v>
      </c>
      <c r="H120" s="227"/>
      <c r="I120" s="228">
        <f>ROUND(E120*H120,2)</f>
        <v>0</v>
      </c>
      <c r="J120" s="227"/>
      <c r="K120" s="228">
        <f>ROUND(E120*J120,2)</f>
        <v>0</v>
      </c>
      <c r="L120" s="228">
        <v>21</v>
      </c>
      <c r="M120" s="228">
        <f>G120*(1+L120/100)</f>
        <v>0</v>
      </c>
      <c r="N120" s="228">
        <v>2.5550000000000002</v>
      </c>
      <c r="O120" s="228">
        <f>ROUND(E120*N120,2)</f>
        <v>56.42</v>
      </c>
      <c r="P120" s="228">
        <v>0</v>
      </c>
      <c r="Q120" s="228">
        <f>ROUND(E120*P120,2)</f>
        <v>0</v>
      </c>
      <c r="R120" s="228"/>
      <c r="S120" s="228" t="s">
        <v>166</v>
      </c>
      <c r="T120" s="229" t="s">
        <v>150</v>
      </c>
      <c r="U120" s="213">
        <v>2.3170000000000002</v>
      </c>
      <c r="V120" s="213">
        <f>ROUND(E120*U120,2)</f>
        <v>51.17</v>
      </c>
      <c r="W120" s="213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167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11"/>
      <c r="B121" s="212"/>
      <c r="C121" s="238" t="s">
        <v>318</v>
      </c>
      <c r="D121" s="214"/>
      <c r="E121" s="215">
        <v>22.084</v>
      </c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156</v>
      </c>
      <c r="AH121" s="204">
        <v>0</v>
      </c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23">
        <v>30</v>
      </c>
      <c r="B122" s="224" t="s">
        <v>319</v>
      </c>
      <c r="C122" s="235" t="s">
        <v>320</v>
      </c>
      <c r="D122" s="225" t="s">
        <v>197</v>
      </c>
      <c r="E122" s="226">
        <v>36.323999999999998</v>
      </c>
      <c r="F122" s="227"/>
      <c r="G122" s="228">
        <f>ROUND(E122*F122,2)</f>
        <v>0</v>
      </c>
      <c r="H122" s="227"/>
      <c r="I122" s="228">
        <f>ROUND(E122*H122,2)</f>
        <v>0</v>
      </c>
      <c r="J122" s="227"/>
      <c r="K122" s="228">
        <f>ROUND(E122*J122,2)</f>
        <v>0</v>
      </c>
      <c r="L122" s="228">
        <v>21</v>
      </c>
      <c r="M122" s="228">
        <f>G122*(1+L122/100)</f>
        <v>0</v>
      </c>
      <c r="N122" s="228">
        <v>0</v>
      </c>
      <c r="O122" s="228">
        <f>ROUND(E122*N122,2)</f>
        <v>0</v>
      </c>
      <c r="P122" s="228">
        <v>0</v>
      </c>
      <c r="Q122" s="228">
        <f>ROUND(E122*P122,2)</f>
        <v>0</v>
      </c>
      <c r="R122" s="228"/>
      <c r="S122" s="228" t="s">
        <v>166</v>
      </c>
      <c r="T122" s="229" t="s">
        <v>150</v>
      </c>
      <c r="U122" s="213">
        <v>0.20499999999999999</v>
      </c>
      <c r="V122" s="213">
        <f>ROUND(E122*U122,2)</f>
        <v>7.45</v>
      </c>
      <c r="W122" s="213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167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11"/>
      <c r="B123" s="212"/>
      <c r="C123" s="236" t="s">
        <v>321</v>
      </c>
      <c r="D123" s="230"/>
      <c r="E123" s="230"/>
      <c r="F123" s="230"/>
      <c r="G123" s="230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153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11"/>
      <c r="B124" s="212"/>
      <c r="C124" s="238" t="s">
        <v>322</v>
      </c>
      <c r="D124" s="214"/>
      <c r="E124" s="215">
        <v>36.323999999999998</v>
      </c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156</v>
      </c>
      <c r="AH124" s="204">
        <v>0</v>
      </c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x14ac:dyDescent="0.2">
      <c r="A125" s="217" t="s">
        <v>144</v>
      </c>
      <c r="B125" s="218" t="s">
        <v>82</v>
      </c>
      <c r="C125" s="234" t="s">
        <v>83</v>
      </c>
      <c r="D125" s="219"/>
      <c r="E125" s="220"/>
      <c r="F125" s="221"/>
      <c r="G125" s="221">
        <f>SUMIF(AG126:AG130,"&lt;&gt;NOR",G126:G130)</f>
        <v>0</v>
      </c>
      <c r="H125" s="221"/>
      <c r="I125" s="221">
        <f>SUM(I126:I130)</f>
        <v>0</v>
      </c>
      <c r="J125" s="221"/>
      <c r="K125" s="221">
        <f>SUM(K126:K130)</f>
        <v>0</v>
      </c>
      <c r="L125" s="221"/>
      <c r="M125" s="221">
        <f>SUM(M126:M130)</f>
        <v>0</v>
      </c>
      <c r="N125" s="221"/>
      <c r="O125" s="221">
        <f>SUM(O126:O130)</f>
        <v>3.3600000000000003</v>
      </c>
      <c r="P125" s="221"/>
      <c r="Q125" s="221">
        <f>SUM(Q126:Q130)</f>
        <v>0</v>
      </c>
      <c r="R125" s="221"/>
      <c r="S125" s="221"/>
      <c r="T125" s="222"/>
      <c r="U125" s="216"/>
      <c r="V125" s="216">
        <f>SUM(V126:V130)</f>
        <v>2.23</v>
      </c>
      <c r="W125" s="216"/>
      <c r="AG125" t="s">
        <v>145</v>
      </c>
    </row>
    <row r="126" spans="1:60" ht="22.5" outlineLevel="1" x14ac:dyDescent="0.2">
      <c r="A126" s="223">
        <v>31</v>
      </c>
      <c r="B126" s="224" t="s">
        <v>323</v>
      </c>
      <c r="C126" s="235" t="s">
        <v>324</v>
      </c>
      <c r="D126" s="225" t="s">
        <v>302</v>
      </c>
      <c r="E126" s="226">
        <v>12</v>
      </c>
      <c r="F126" s="227"/>
      <c r="G126" s="228">
        <f>ROUND(E126*F126,2)</f>
        <v>0</v>
      </c>
      <c r="H126" s="227"/>
      <c r="I126" s="228">
        <f>ROUND(E126*H126,2)</f>
        <v>0</v>
      </c>
      <c r="J126" s="227"/>
      <c r="K126" s="228">
        <f>ROUND(E126*J126,2)</f>
        <v>0</v>
      </c>
      <c r="L126" s="228">
        <v>21</v>
      </c>
      <c r="M126" s="228">
        <f>G126*(1+L126/100)</f>
        <v>0</v>
      </c>
      <c r="N126" s="228">
        <v>0.14565</v>
      </c>
      <c r="O126" s="228">
        <f>ROUND(E126*N126,2)</f>
        <v>1.75</v>
      </c>
      <c r="P126" s="228">
        <v>0</v>
      </c>
      <c r="Q126" s="228">
        <f>ROUND(E126*P126,2)</f>
        <v>0</v>
      </c>
      <c r="R126" s="228" t="s">
        <v>190</v>
      </c>
      <c r="S126" s="228" t="s">
        <v>149</v>
      </c>
      <c r="T126" s="229" t="s">
        <v>149</v>
      </c>
      <c r="U126" s="213">
        <v>0.186</v>
      </c>
      <c r="V126" s="213">
        <f>ROUND(E126*U126,2)</f>
        <v>2.23</v>
      </c>
      <c r="W126" s="213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167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11"/>
      <c r="B127" s="212"/>
      <c r="C127" s="253" t="s">
        <v>325</v>
      </c>
      <c r="D127" s="244"/>
      <c r="E127" s="244"/>
      <c r="F127" s="244"/>
      <c r="G127" s="244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200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11"/>
      <c r="B128" s="212"/>
      <c r="C128" s="238" t="s">
        <v>326</v>
      </c>
      <c r="D128" s="214"/>
      <c r="E128" s="215">
        <v>12</v>
      </c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156</v>
      </c>
      <c r="AH128" s="204">
        <v>0</v>
      </c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23">
        <v>32</v>
      </c>
      <c r="B129" s="224" t="s">
        <v>327</v>
      </c>
      <c r="C129" s="235" t="s">
        <v>328</v>
      </c>
      <c r="D129" s="225" t="s">
        <v>329</v>
      </c>
      <c r="E129" s="226">
        <v>24</v>
      </c>
      <c r="F129" s="227"/>
      <c r="G129" s="228">
        <f>ROUND(E129*F129,2)</f>
        <v>0</v>
      </c>
      <c r="H129" s="227"/>
      <c r="I129" s="228">
        <f>ROUND(E129*H129,2)</f>
        <v>0</v>
      </c>
      <c r="J129" s="227"/>
      <c r="K129" s="228">
        <f>ROUND(E129*J129,2)</f>
        <v>0</v>
      </c>
      <c r="L129" s="228">
        <v>21</v>
      </c>
      <c r="M129" s="228">
        <f>G129*(1+L129/100)</f>
        <v>0</v>
      </c>
      <c r="N129" s="228">
        <v>6.7000000000000004E-2</v>
      </c>
      <c r="O129" s="228">
        <f>ROUND(E129*N129,2)</f>
        <v>1.61</v>
      </c>
      <c r="P129" s="228">
        <v>0</v>
      </c>
      <c r="Q129" s="228">
        <f>ROUND(E129*P129,2)</f>
        <v>0</v>
      </c>
      <c r="R129" s="228" t="s">
        <v>330</v>
      </c>
      <c r="S129" s="228" t="s">
        <v>149</v>
      </c>
      <c r="T129" s="229" t="s">
        <v>149</v>
      </c>
      <c r="U129" s="213">
        <v>0</v>
      </c>
      <c r="V129" s="213">
        <f>ROUND(E129*U129,2)</f>
        <v>0</v>
      </c>
      <c r="W129" s="213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331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11"/>
      <c r="B130" s="212"/>
      <c r="C130" s="238" t="s">
        <v>332</v>
      </c>
      <c r="D130" s="214"/>
      <c r="E130" s="215">
        <v>24</v>
      </c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156</v>
      </c>
      <c r="AH130" s="204">
        <v>0</v>
      </c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x14ac:dyDescent="0.2">
      <c r="A131" s="217" t="s">
        <v>144</v>
      </c>
      <c r="B131" s="218" t="s">
        <v>84</v>
      </c>
      <c r="C131" s="234" t="s">
        <v>85</v>
      </c>
      <c r="D131" s="219"/>
      <c r="E131" s="220"/>
      <c r="F131" s="221"/>
      <c r="G131" s="221">
        <f>SUMIF(AG132:AG138,"&lt;&gt;NOR",G132:G138)</f>
        <v>0</v>
      </c>
      <c r="H131" s="221"/>
      <c r="I131" s="221">
        <f>SUM(I132:I138)</f>
        <v>0</v>
      </c>
      <c r="J131" s="221"/>
      <c r="K131" s="221">
        <f>SUM(K132:K138)</f>
        <v>0</v>
      </c>
      <c r="L131" s="221"/>
      <c r="M131" s="221">
        <f>SUM(M132:M138)</f>
        <v>0</v>
      </c>
      <c r="N131" s="221"/>
      <c r="O131" s="221">
        <f>SUM(O132:O138)</f>
        <v>0.12</v>
      </c>
      <c r="P131" s="221"/>
      <c r="Q131" s="221">
        <f>SUM(Q132:Q138)</f>
        <v>0</v>
      </c>
      <c r="R131" s="221"/>
      <c r="S131" s="221"/>
      <c r="T131" s="222"/>
      <c r="U131" s="216"/>
      <c r="V131" s="216">
        <f>SUM(V132:V138)</f>
        <v>16.32</v>
      </c>
      <c r="W131" s="216"/>
      <c r="AG131" t="s">
        <v>145</v>
      </c>
    </row>
    <row r="132" spans="1:60" outlineLevel="1" x14ac:dyDescent="0.2">
      <c r="A132" s="223">
        <v>33</v>
      </c>
      <c r="B132" s="224" t="s">
        <v>333</v>
      </c>
      <c r="C132" s="235" t="s">
        <v>334</v>
      </c>
      <c r="D132" s="225" t="s">
        <v>189</v>
      </c>
      <c r="E132" s="226">
        <v>76.248000000000005</v>
      </c>
      <c r="F132" s="227"/>
      <c r="G132" s="228">
        <f>ROUND(E132*F132,2)</f>
        <v>0</v>
      </c>
      <c r="H132" s="227"/>
      <c r="I132" s="228">
        <f>ROUND(E132*H132,2)</f>
        <v>0</v>
      </c>
      <c r="J132" s="227"/>
      <c r="K132" s="228">
        <f>ROUND(E132*J132,2)</f>
        <v>0</v>
      </c>
      <c r="L132" s="228">
        <v>21</v>
      </c>
      <c r="M132" s="228">
        <f>G132*(1+L132/100)</f>
        <v>0</v>
      </c>
      <c r="N132" s="228">
        <v>1.58E-3</v>
      </c>
      <c r="O132" s="228">
        <f>ROUND(E132*N132,2)</f>
        <v>0.12</v>
      </c>
      <c r="P132" s="228">
        <v>0</v>
      </c>
      <c r="Q132" s="228">
        <f>ROUND(E132*P132,2)</f>
        <v>0</v>
      </c>
      <c r="R132" s="228" t="s">
        <v>335</v>
      </c>
      <c r="S132" s="228" t="s">
        <v>149</v>
      </c>
      <c r="T132" s="229" t="s">
        <v>149</v>
      </c>
      <c r="U132" s="213">
        <v>0.214</v>
      </c>
      <c r="V132" s="213">
        <f>ROUND(E132*U132,2)</f>
        <v>16.32</v>
      </c>
      <c r="W132" s="213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167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11"/>
      <c r="B133" s="212"/>
      <c r="C133" s="238" t="s">
        <v>336</v>
      </c>
      <c r="D133" s="214"/>
      <c r="E133" s="215">
        <v>76.248000000000005</v>
      </c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156</v>
      </c>
      <c r="AH133" s="204">
        <v>0</v>
      </c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23">
        <v>34</v>
      </c>
      <c r="B134" s="224" t="s">
        <v>337</v>
      </c>
      <c r="C134" s="235" t="s">
        <v>338</v>
      </c>
      <c r="D134" s="225" t="s">
        <v>165</v>
      </c>
      <c r="E134" s="226">
        <v>1</v>
      </c>
      <c r="F134" s="227"/>
      <c r="G134" s="228">
        <f>ROUND(E134*F134,2)</f>
        <v>0</v>
      </c>
      <c r="H134" s="227"/>
      <c r="I134" s="228">
        <f>ROUND(E134*H134,2)</f>
        <v>0</v>
      </c>
      <c r="J134" s="227"/>
      <c r="K134" s="228">
        <f>ROUND(E134*J134,2)</f>
        <v>0</v>
      </c>
      <c r="L134" s="228">
        <v>21</v>
      </c>
      <c r="M134" s="228">
        <f>G134*(1+L134/100)</f>
        <v>0</v>
      </c>
      <c r="N134" s="228">
        <v>0</v>
      </c>
      <c r="O134" s="228">
        <f>ROUND(E134*N134,2)</f>
        <v>0</v>
      </c>
      <c r="P134" s="228">
        <v>0</v>
      </c>
      <c r="Q134" s="228">
        <f>ROUND(E134*P134,2)</f>
        <v>0</v>
      </c>
      <c r="R134" s="228"/>
      <c r="S134" s="228" t="s">
        <v>166</v>
      </c>
      <c r="T134" s="229" t="s">
        <v>150</v>
      </c>
      <c r="U134" s="213">
        <v>0</v>
      </c>
      <c r="V134" s="213">
        <f>ROUND(E134*U134,2)</f>
        <v>0</v>
      </c>
      <c r="W134" s="213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167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11"/>
      <c r="B135" s="212"/>
      <c r="C135" s="236" t="s">
        <v>339</v>
      </c>
      <c r="D135" s="230"/>
      <c r="E135" s="230"/>
      <c r="F135" s="230"/>
      <c r="G135" s="230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153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23">
        <v>35</v>
      </c>
      <c r="B136" s="224" t="s">
        <v>340</v>
      </c>
      <c r="C136" s="235" t="s">
        <v>341</v>
      </c>
      <c r="D136" s="225" t="s">
        <v>342</v>
      </c>
      <c r="E136" s="226">
        <v>200</v>
      </c>
      <c r="F136" s="227"/>
      <c r="G136" s="228">
        <f>ROUND(E136*F136,2)</f>
        <v>0</v>
      </c>
      <c r="H136" s="227"/>
      <c r="I136" s="228">
        <f>ROUND(E136*H136,2)</f>
        <v>0</v>
      </c>
      <c r="J136" s="227"/>
      <c r="K136" s="228">
        <f>ROUND(E136*J136,2)</f>
        <v>0</v>
      </c>
      <c r="L136" s="228">
        <v>21</v>
      </c>
      <c r="M136" s="228">
        <f>G136*(1+L136/100)</f>
        <v>0</v>
      </c>
      <c r="N136" s="228">
        <v>0</v>
      </c>
      <c r="O136" s="228">
        <f>ROUND(E136*N136,2)</f>
        <v>0</v>
      </c>
      <c r="P136" s="228">
        <v>0</v>
      </c>
      <c r="Q136" s="228">
        <f>ROUND(E136*P136,2)</f>
        <v>0</v>
      </c>
      <c r="R136" s="228" t="s">
        <v>343</v>
      </c>
      <c r="S136" s="228" t="s">
        <v>149</v>
      </c>
      <c r="T136" s="229" t="s">
        <v>150</v>
      </c>
      <c r="U136" s="213">
        <v>0</v>
      </c>
      <c r="V136" s="213">
        <f>ROUND(E136*U136,2)</f>
        <v>0</v>
      </c>
      <c r="W136" s="213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344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11"/>
      <c r="B137" s="212"/>
      <c r="C137" s="236" t="s">
        <v>345</v>
      </c>
      <c r="D137" s="230"/>
      <c r="E137" s="230"/>
      <c r="F137" s="230"/>
      <c r="G137" s="230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153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11"/>
      <c r="B138" s="212"/>
      <c r="C138" s="238" t="s">
        <v>346</v>
      </c>
      <c r="D138" s="214"/>
      <c r="E138" s="215">
        <v>200</v>
      </c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156</v>
      </c>
      <c r="AH138" s="204">
        <v>0</v>
      </c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x14ac:dyDescent="0.2">
      <c r="A139" s="217" t="s">
        <v>144</v>
      </c>
      <c r="B139" s="218" t="s">
        <v>86</v>
      </c>
      <c r="C139" s="234" t="s">
        <v>87</v>
      </c>
      <c r="D139" s="219"/>
      <c r="E139" s="220"/>
      <c r="F139" s="221"/>
      <c r="G139" s="221">
        <f>SUMIF(AG140:AG141,"&lt;&gt;NOR",G140:G141)</f>
        <v>0</v>
      </c>
      <c r="H139" s="221"/>
      <c r="I139" s="221">
        <f>SUM(I140:I141)</f>
        <v>0</v>
      </c>
      <c r="J139" s="221"/>
      <c r="K139" s="221">
        <f>SUM(K140:K141)</f>
        <v>0</v>
      </c>
      <c r="L139" s="221"/>
      <c r="M139" s="221">
        <f>SUM(M140:M141)</f>
        <v>0</v>
      </c>
      <c r="N139" s="221"/>
      <c r="O139" s="221">
        <f>SUM(O140:O141)</f>
        <v>0</v>
      </c>
      <c r="P139" s="221"/>
      <c r="Q139" s="221">
        <f>SUM(Q140:Q141)</f>
        <v>0</v>
      </c>
      <c r="R139" s="221"/>
      <c r="S139" s="221"/>
      <c r="T139" s="222"/>
      <c r="U139" s="216"/>
      <c r="V139" s="216">
        <f>SUM(V140:V141)</f>
        <v>28.81</v>
      </c>
      <c r="W139" s="216"/>
      <c r="AG139" t="s">
        <v>145</v>
      </c>
    </row>
    <row r="140" spans="1:60" ht="33.75" outlineLevel="1" x14ac:dyDescent="0.2">
      <c r="A140" s="223">
        <v>36</v>
      </c>
      <c r="B140" s="224" t="s">
        <v>347</v>
      </c>
      <c r="C140" s="235" t="s">
        <v>348</v>
      </c>
      <c r="D140" s="225" t="s">
        <v>189</v>
      </c>
      <c r="E140" s="226">
        <v>207.3</v>
      </c>
      <c r="F140" s="227"/>
      <c r="G140" s="228">
        <f>ROUND(E140*F140,2)</f>
        <v>0</v>
      </c>
      <c r="H140" s="227"/>
      <c r="I140" s="228">
        <f>ROUND(E140*H140,2)</f>
        <v>0</v>
      </c>
      <c r="J140" s="227"/>
      <c r="K140" s="228">
        <f>ROUND(E140*J140,2)</f>
        <v>0</v>
      </c>
      <c r="L140" s="228">
        <v>21</v>
      </c>
      <c r="M140" s="228">
        <f>G140*(1+L140/100)</f>
        <v>0</v>
      </c>
      <c r="N140" s="228">
        <v>0</v>
      </c>
      <c r="O140" s="228">
        <f>ROUND(E140*N140,2)</f>
        <v>0</v>
      </c>
      <c r="P140" s="228">
        <v>0</v>
      </c>
      <c r="Q140" s="228">
        <f>ROUND(E140*P140,2)</f>
        <v>0</v>
      </c>
      <c r="R140" s="228" t="s">
        <v>228</v>
      </c>
      <c r="S140" s="228" t="s">
        <v>149</v>
      </c>
      <c r="T140" s="229" t="s">
        <v>149</v>
      </c>
      <c r="U140" s="213">
        <v>0.13900000000000001</v>
      </c>
      <c r="V140" s="213">
        <f>ROUND(E140*U140,2)</f>
        <v>28.81</v>
      </c>
      <c r="W140" s="213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167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11"/>
      <c r="B141" s="212"/>
      <c r="C141" s="238" t="s">
        <v>349</v>
      </c>
      <c r="D141" s="214"/>
      <c r="E141" s="215">
        <v>207.3</v>
      </c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156</v>
      </c>
      <c r="AH141" s="204">
        <v>0</v>
      </c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x14ac:dyDescent="0.2">
      <c r="A142" s="217" t="s">
        <v>144</v>
      </c>
      <c r="B142" s="218" t="s">
        <v>88</v>
      </c>
      <c r="C142" s="234" t="s">
        <v>89</v>
      </c>
      <c r="D142" s="219"/>
      <c r="E142" s="220"/>
      <c r="F142" s="221"/>
      <c r="G142" s="221">
        <f>SUMIF(AG143:AG146,"&lt;&gt;NOR",G143:G146)</f>
        <v>0</v>
      </c>
      <c r="H142" s="221"/>
      <c r="I142" s="221">
        <f>SUM(I143:I146)</f>
        <v>0</v>
      </c>
      <c r="J142" s="221"/>
      <c r="K142" s="221">
        <f>SUM(K143:K146)</f>
        <v>0</v>
      </c>
      <c r="L142" s="221"/>
      <c r="M142" s="221">
        <f>SUM(M143:M146)</f>
        <v>0</v>
      </c>
      <c r="N142" s="221"/>
      <c r="O142" s="221">
        <f>SUM(O143:O146)</f>
        <v>0</v>
      </c>
      <c r="P142" s="221"/>
      <c r="Q142" s="221">
        <f>SUM(Q143:Q146)</f>
        <v>11.399999999999999</v>
      </c>
      <c r="R142" s="221"/>
      <c r="S142" s="221"/>
      <c r="T142" s="222"/>
      <c r="U142" s="216"/>
      <c r="V142" s="216">
        <f>SUM(V143:V146)</f>
        <v>37.39</v>
      </c>
      <c r="W142" s="216"/>
      <c r="AG142" t="s">
        <v>145</v>
      </c>
    </row>
    <row r="143" spans="1:60" ht="22.5" outlineLevel="1" x14ac:dyDescent="0.2">
      <c r="A143" s="223">
        <v>37</v>
      </c>
      <c r="B143" s="224" t="s">
        <v>350</v>
      </c>
      <c r="C143" s="235" t="s">
        <v>351</v>
      </c>
      <c r="D143" s="225" t="s">
        <v>197</v>
      </c>
      <c r="E143" s="226">
        <v>4.8639999999999999</v>
      </c>
      <c r="F143" s="227"/>
      <c r="G143" s="228">
        <f>ROUND(E143*F143,2)</f>
        <v>0</v>
      </c>
      <c r="H143" s="227"/>
      <c r="I143" s="228">
        <f>ROUND(E143*H143,2)</f>
        <v>0</v>
      </c>
      <c r="J143" s="227"/>
      <c r="K143" s="228">
        <f>ROUND(E143*J143,2)</f>
        <v>0</v>
      </c>
      <c r="L143" s="228">
        <v>21</v>
      </c>
      <c r="M143" s="228">
        <f>G143*(1+L143/100)</f>
        <v>0</v>
      </c>
      <c r="N143" s="228">
        <v>0</v>
      </c>
      <c r="O143" s="228">
        <f>ROUND(E143*N143,2)</f>
        <v>0</v>
      </c>
      <c r="P143" s="228">
        <v>2.2000000000000002</v>
      </c>
      <c r="Q143" s="228">
        <f>ROUND(E143*P143,2)</f>
        <v>10.7</v>
      </c>
      <c r="R143" s="228" t="s">
        <v>352</v>
      </c>
      <c r="S143" s="228" t="s">
        <v>149</v>
      </c>
      <c r="T143" s="229" t="s">
        <v>149</v>
      </c>
      <c r="U143" s="213">
        <v>7.1950000000000003</v>
      </c>
      <c r="V143" s="213">
        <f>ROUND(E143*U143,2)</f>
        <v>35</v>
      </c>
      <c r="W143" s="213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167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11"/>
      <c r="B144" s="212"/>
      <c r="C144" s="238" t="s">
        <v>353</v>
      </c>
      <c r="D144" s="214"/>
      <c r="E144" s="215">
        <v>4.8639999999999999</v>
      </c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156</v>
      </c>
      <c r="AH144" s="204">
        <v>0</v>
      </c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ht="33.75" outlineLevel="1" x14ac:dyDescent="0.2">
      <c r="A145" s="223">
        <v>38</v>
      </c>
      <c r="B145" s="224" t="s">
        <v>354</v>
      </c>
      <c r="C145" s="235" t="s">
        <v>355</v>
      </c>
      <c r="D145" s="225" t="s">
        <v>189</v>
      </c>
      <c r="E145" s="226">
        <v>11.94</v>
      </c>
      <c r="F145" s="227"/>
      <c r="G145" s="228">
        <f>ROUND(E145*F145,2)</f>
        <v>0</v>
      </c>
      <c r="H145" s="227"/>
      <c r="I145" s="228">
        <f>ROUND(E145*H145,2)</f>
        <v>0</v>
      </c>
      <c r="J145" s="227"/>
      <c r="K145" s="228">
        <f>ROUND(E145*J145,2)</f>
        <v>0</v>
      </c>
      <c r="L145" s="228">
        <v>21</v>
      </c>
      <c r="M145" s="228">
        <f>G145*(1+L145/100)</f>
        <v>0</v>
      </c>
      <c r="N145" s="228">
        <v>0</v>
      </c>
      <c r="O145" s="228">
        <f>ROUND(E145*N145,2)</f>
        <v>0</v>
      </c>
      <c r="P145" s="228">
        <v>5.8999999999999997E-2</v>
      </c>
      <c r="Q145" s="228">
        <f>ROUND(E145*P145,2)</f>
        <v>0.7</v>
      </c>
      <c r="R145" s="228" t="s">
        <v>352</v>
      </c>
      <c r="S145" s="228" t="s">
        <v>149</v>
      </c>
      <c r="T145" s="229" t="s">
        <v>149</v>
      </c>
      <c r="U145" s="213">
        <v>0.2</v>
      </c>
      <c r="V145" s="213">
        <f>ROUND(E145*U145,2)</f>
        <v>2.39</v>
      </c>
      <c r="W145" s="213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167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11"/>
      <c r="B146" s="212"/>
      <c r="C146" s="238" t="s">
        <v>279</v>
      </c>
      <c r="D146" s="214"/>
      <c r="E146" s="215">
        <v>11.94</v>
      </c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156</v>
      </c>
      <c r="AH146" s="204">
        <v>0</v>
      </c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x14ac:dyDescent="0.2">
      <c r="A147" s="217" t="s">
        <v>144</v>
      </c>
      <c r="B147" s="218" t="s">
        <v>90</v>
      </c>
      <c r="C147" s="234" t="s">
        <v>91</v>
      </c>
      <c r="D147" s="219"/>
      <c r="E147" s="220"/>
      <c r="F147" s="221"/>
      <c r="G147" s="221">
        <f>SUMIF(AG148:AG149,"&lt;&gt;NOR",G148:G149)</f>
        <v>0</v>
      </c>
      <c r="H147" s="221"/>
      <c r="I147" s="221">
        <f>SUM(I148:I149)</f>
        <v>0</v>
      </c>
      <c r="J147" s="221"/>
      <c r="K147" s="221">
        <f>SUM(K148:K149)</f>
        <v>0</v>
      </c>
      <c r="L147" s="221"/>
      <c r="M147" s="221">
        <f>SUM(M148:M149)</f>
        <v>0</v>
      </c>
      <c r="N147" s="221"/>
      <c r="O147" s="221">
        <f>SUM(O148:O149)</f>
        <v>0</v>
      </c>
      <c r="P147" s="221"/>
      <c r="Q147" s="221">
        <f>SUM(Q148:Q149)</f>
        <v>0</v>
      </c>
      <c r="R147" s="221"/>
      <c r="S147" s="221"/>
      <c r="T147" s="222"/>
      <c r="U147" s="216"/>
      <c r="V147" s="216">
        <f>SUM(V148:V149)</f>
        <v>1684.96</v>
      </c>
      <c r="W147" s="216"/>
      <c r="AG147" t="s">
        <v>145</v>
      </c>
    </row>
    <row r="148" spans="1:60" ht="33.75" outlineLevel="1" x14ac:dyDescent="0.2">
      <c r="A148" s="223">
        <v>39</v>
      </c>
      <c r="B148" s="224" t="s">
        <v>356</v>
      </c>
      <c r="C148" s="235" t="s">
        <v>357</v>
      </c>
      <c r="D148" s="225" t="s">
        <v>235</v>
      </c>
      <c r="E148" s="226">
        <v>890.5729</v>
      </c>
      <c r="F148" s="227"/>
      <c r="G148" s="228">
        <f>ROUND(E148*F148,2)</f>
        <v>0</v>
      </c>
      <c r="H148" s="227"/>
      <c r="I148" s="228">
        <f>ROUND(E148*H148,2)</f>
        <v>0</v>
      </c>
      <c r="J148" s="227"/>
      <c r="K148" s="228">
        <f>ROUND(E148*J148,2)</f>
        <v>0</v>
      </c>
      <c r="L148" s="228">
        <v>21</v>
      </c>
      <c r="M148" s="228">
        <f>G148*(1+L148/100)</f>
        <v>0</v>
      </c>
      <c r="N148" s="228">
        <v>0</v>
      </c>
      <c r="O148" s="228">
        <f>ROUND(E148*N148,2)</f>
        <v>0</v>
      </c>
      <c r="P148" s="228">
        <v>0</v>
      </c>
      <c r="Q148" s="228">
        <f>ROUND(E148*P148,2)</f>
        <v>0</v>
      </c>
      <c r="R148" s="228" t="s">
        <v>358</v>
      </c>
      <c r="S148" s="228" t="s">
        <v>149</v>
      </c>
      <c r="T148" s="229" t="s">
        <v>149</v>
      </c>
      <c r="U148" s="213">
        <v>1.8919999999999999</v>
      </c>
      <c r="V148" s="213">
        <f>ROUND(E148*U148,2)</f>
        <v>1684.96</v>
      </c>
      <c r="W148" s="213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167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11"/>
      <c r="B149" s="212"/>
      <c r="C149" s="253" t="s">
        <v>359</v>
      </c>
      <c r="D149" s="244"/>
      <c r="E149" s="244"/>
      <c r="F149" s="244"/>
      <c r="G149" s="244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200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x14ac:dyDescent="0.2">
      <c r="A150" s="217" t="s">
        <v>144</v>
      </c>
      <c r="B150" s="218" t="s">
        <v>92</v>
      </c>
      <c r="C150" s="234" t="s">
        <v>93</v>
      </c>
      <c r="D150" s="219"/>
      <c r="E150" s="220"/>
      <c r="F150" s="221"/>
      <c r="G150" s="221">
        <f>SUMIF(AG151:AG173,"&lt;&gt;NOR",G151:G173)</f>
        <v>0</v>
      </c>
      <c r="H150" s="221"/>
      <c r="I150" s="221">
        <f>SUM(I151:I173)</f>
        <v>0</v>
      </c>
      <c r="J150" s="221"/>
      <c r="K150" s="221">
        <f>SUM(K151:K173)</f>
        <v>0</v>
      </c>
      <c r="L150" s="221"/>
      <c r="M150" s="221">
        <f>SUM(M151:M173)</f>
        <v>0</v>
      </c>
      <c r="N150" s="221"/>
      <c r="O150" s="221">
        <f>SUM(O151:O173)</f>
        <v>1.1299999999999999</v>
      </c>
      <c r="P150" s="221"/>
      <c r="Q150" s="221">
        <f>SUM(Q151:Q173)</f>
        <v>0</v>
      </c>
      <c r="R150" s="221"/>
      <c r="S150" s="221"/>
      <c r="T150" s="222"/>
      <c r="U150" s="216"/>
      <c r="V150" s="216">
        <f>SUM(V151:V173)</f>
        <v>149.23000000000002</v>
      </c>
      <c r="W150" s="216"/>
      <c r="AG150" t="s">
        <v>145</v>
      </c>
    </row>
    <row r="151" spans="1:60" outlineLevel="1" x14ac:dyDescent="0.2">
      <c r="A151" s="223">
        <v>40</v>
      </c>
      <c r="B151" s="224" t="s">
        <v>360</v>
      </c>
      <c r="C151" s="235" t="s">
        <v>361</v>
      </c>
      <c r="D151" s="225" t="s">
        <v>189</v>
      </c>
      <c r="E151" s="226">
        <v>232.73939999999999</v>
      </c>
      <c r="F151" s="227"/>
      <c r="G151" s="228">
        <f>ROUND(E151*F151,2)</f>
        <v>0</v>
      </c>
      <c r="H151" s="227"/>
      <c r="I151" s="228">
        <f>ROUND(E151*H151,2)</f>
        <v>0</v>
      </c>
      <c r="J151" s="227"/>
      <c r="K151" s="228">
        <f>ROUND(E151*J151,2)</f>
        <v>0</v>
      </c>
      <c r="L151" s="228">
        <v>21</v>
      </c>
      <c r="M151" s="228">
        <f>G151*(1+L151/100)</f>
        <v>0</v>
      </c>
      <c r="N151" s="228">
        <v>0</v>
      </c>
      <c r="O151" s="228">
        <f>ROUND(E151*N151,2)</f>
        <v>0</v>
      </c>
      <c r="P151" s="228">
        <v>0</v>
      </c>
      <c r="Q151" s="228">
        <f>ROUND(E151*P151,2)</f>
        <v>0</v>
      </c>
      <c r="R151" s="228" t="s">
        <v>362</v>
      </c>
      <c r="S151" s="228" t="s">
        <v>149</v>
      </c>
      <c r="T151" s="229" t="s">
        <v>149</v>
      </c>
      <c r="U151" s="213">
        <v>0.36</v>
      </c>
      <c r="V151" s="213">
        <f>ROUND(E151*U151,2)</f>
        <v>83.79</v>
      </c>
      <c r="W151" s="213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167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11"/>
      <c r="B152" s="212"/>
      <c r="C152" s="238" t="s">
        <v>191</v>
      </c>
      <c r="D152" s="214"/>
      <c r="E152" s="215">
        <v>232.73939999999999</v>
      </c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156</v>
      </c>
      <c r="AH152" s="204">
        <v>0</v>
      </c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23">
        <v>41</v>
      </c>
      <c r="B153" s="224" t="s">
        <v>363</v>
      </c>
      <c r="C153" s="235" t="s">
        <v>364</v>
      </c>
      <c r="D153" s="225" t="s">
        <v>189</v>
      </c>
      <c r="E153" s="226">
        <v>31</v>
      </c>
      <c r="F153" s="227"/>
      <c r="G153" s="228">
        <f>ROUND(E153*F153,2)</f>
        <v>0</v>
      </c>
      <c r="H153" s="227"/>
      <c r="I153" s="228">
        <f>ROUND(E153*H153,2)</f>
        <v>0</v>
      </c>
      <c r="J153" s="227"/>
      <c r="K153" s="228">
        <f>ROUND(E153*J153,2)</f>
        <v>0</v>
      </c>
      <c r="L153" s="228">
        <v>21</v>
      </c>
      <c r="M153" s="228">
        <f>G153*(1+L153/100)</f>
        <v>0</v>
      </c>
      <c r="N153" s="228">
        <v>1.7000000000000001E-4</v>
      </c>
      <c r="O153" s="228">
        <f>ROUND(E153*N153,2)</f>
        <v>0.01</v>
      </c>
      <c r="P153" s="228">
        <v>0</v>
      </c>
      <c r="Q153" s="228">
        <f>ROUND(E153*P153,2)</f>
        <v>0</v>
      </c>
      <c r="R153" s="228" t="s">
        <v>362</v>
      </c>
      <c r="S153" s="228" t="s">
        <v>149</v>
      </c>
      <c r="T153" s="229" t="s">
        <v>149</v>
      </c>
      <c r="U153" s="213">
        <v>0.45600000000000002</v>
      </c>
      <c r="V153" s="213">
        <f>ROUND(E153*U153,2)</f>
        <v>14.14</v>
      </c>
      <c r="W153" s="213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167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11"/>
      <c r="B154" s="212"/>
      <c r="C154" s="238" t="s">
        <v>365</v>
      </c>
      <c r="D154" s="214"/>
      <c r="E154" s="215">
        <v>31</v>
      </c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156</v>
      </c>
      <c r="AH154" s="204">
        <v>0</v>
      </c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23">
        <v>42</v>
      </c>
      <c r="B155" s="224" t="s">
        <v>366</v>
      </c>
      <c r="C155" s="235" t="s">
        <v>367</v>
      </c>
      <c r="D155" s="225" t="s">
        <v>189</v>
      </c>
      <c r="E155" s="226">
        <v>232.73939999999999</v>
      </c>
      <c r="F155" s="227"/>
      <c r="G155" s="228">
        <f>ROUND(E155*F155,2)</f>
        <v>0</v>
      </c>
      <c r="H155" s="227"/>
      <c r="I155" s="228">
        <f>ROUND(E155*H155,2)</f>
        <v>0</v>
      </c>
      <c r="J155" s="227"/>
      <c r="K155" s="228">
        <f>ROUND(E155*J155,2)</f>
        <v>0</v>
      </c>
      <c r="L155" s="228">
        <v>21</v>
      </c>
      <c r="M155" s="228">
        <f>G155*(1+L155/100)</f>
        <v>0</v>
      </c>
      <c r="N155" s="228">
        <v>0</v>
      </c>
      <c r="O155" s="228">
        <f>ROUND(E155*N155,2)</f>
        <v>0</v>
      </c>
      <c r="P155" s="228">
        <v>0</v>
      </c>
      <c r="Q155" s="228">
        <f>ROUND(E155*P155,2)</f>
        <v>0</v>
      </c>
      <c r="R155" s="228" t="s">
        <v>362</v>
      </c>
      <c r="S155" s="228" t="s">
        <v>149</v>
      </c>
      <c r="T155" s="229" t="s">
        <v>149</v>
      </c>
      <c r="U155" s="213">
        <v>0.09</v>
      </c>
      <c r="V155" s="213">
        <f>ROUND(E155*U155,2)</f>
        <v>20.95</v>
      </c>
      <c r="W155" s="213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167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11"/>
      <c r="B156" s="212"/>
      <c r="C156" s="238" t="s">
        <v>368</v>
      </c>
      <c r="D156" s="214"/>
      <c r="E156" s="215">
        <v>232.73939999999999</v>
      </c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156</v>
      </c>
      <c r="AH156" s="204">
        <v>5</v>
      </c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23">
        <v>43</v>
      </c>
      <c r="B157" s="224" t="s">
        <v>369</v>
      </c>
      <c r="C157" s="235" t="s">
        <v>370</v>
      </c>
      <c r="D157" s="225" t="s">
        <v>189</v>
      </c>
      <c r="E157" s="226">
        <v>31</v>
      </c>
      <c r="F157" s="227"/>
      <c r="G157" s="228">
        <f>ROUND(E157*F157,2)</f>
        <v>0</v>
      </c>
      <c r="H157" s="227"/>
      <c r="I157" s="228">
        <f>ROUND(E157*H157,2)</f>
        <v>0</v>
      </c>
      <c r="J157" s="227"/>
      <c r="K157" s="228">
        <f>ROUND(E157*J157,2)</f>
        <v>0</v>
      </c>
      <c r="L157" s="228">
        <v>21</v>
      </c>
      <c r="M157" s="228">
        <f>G157*(1+L157/100)</f>
        <v>0</v>
      </c>
      <c r="N157" s="228">
        <v>1.7000000000000001E-4</v>
      </c>
      <c r="O157" s="228">
        <f>ROUND(E157*N157,2)</f>
        <v>0.01</v>
      </c>
      <c r="P157" s="228">
        <v>0</v>
      </c>
      <c r="Q157" s="228">
        <f>ROUND(E157*P157,2)</f>
        <v>0</v>
      </c>
      <c r="R157" s="228" t="s">
        <v>362</v>
      </c>
      <c r="S157" s="228" t="s">
        <v>149</v>
      </c>
      <c r="T157" s="229" t="s">
        <v>149</v>
      </c>
      <c r="U157" s="213">
        <v>0.16600000000000001</v>
      </c>
      <c r="V157" s="213">
        <f>ROUND(E157*U157,2)</f>
        <v>5.15</v>
      </c>
      <c r="W157" s="213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167</v>
      </c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11"/>
      <c r="B158" s="212"/>
      <c r="C158" s="238" t="s">
        <v>371</v>
      </c>
      <c r="D158" s="214"/>
      <c r="E158" s="215">
        <v>31</v>
      </c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156</v>
      </c>
      <c r="AH158" s="204">
        <v>5</v>
      </c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ht="22.5" outlineLevel="1" x14ac:dyDescent="0.2">
      <c r="A159" s="223">
        <v>44</v>
      </c>
      <c r="B159" s="224" t="s">
        <v>372</v>
      </c>
      <c r="C159" s="235" t="s">
        <v>373</v>
      </c>
      <c r="D159" s="225" t="s">
        <v>302</v>
      </c>
      <c r="E159" s="226">
        <v>62</v>
      </c>
      <c r="F159" s="227"/>
      <c r="G159" s="228">
        <f>ROUND(E159*F159,2)</f>
        <v>0</v>
      </c>
      <c r="H159" s="227"/>
      <c r="I159" s="228">
        <f>ROUND(E159*H159,2)</f>
        <v>0</v>
      </c>
      <c r="J159" s="227"/>
      <c r="K159" s="228">
        <f>ROUND(E159*J159,2)</f>
        <v>0</v>
      </c>
      <c r="L159" s="228">
        <v>21</v>
      </c>
      <c r="M159" s="228">
        <f>G159*(1+L159/100)</f>
        <v>0</v>
      </c>
      <c r="N159" s="228">
        <v>4.4000000000000002E-4</v>
      </c>
      <c r="O159" s="228">
        <f>ROUND(E159*N159,2)</f>
        <v>0.03</v>
      </c>
      <c r="P159" s="228">
        <v>0</v>
      </c>
      <c r="Q159" s="228">
        <f>ROUND(E159*P159,2)</f>
        <v>0</v>
      </c>
      <c r="R159" s="228" t="s">
        <v>362</v>
      </c>
      <c r="S159" s="228" t="s">
        <v>149</v>
      </c>
      <c r="T159" s="229" t="s">
        <v>149</v>
      </c>
      <c r="U159" s="213">
        <v>0.189</v>
      </c>
      <c r="V159" s="213">
        <f>ROUND(E159*U159,2)</f>
        <v>11.72</v>
      </c>
      <c r="W159" s="213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167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11"/>
      <c r="B160" s="212"/>
      <c r="C160" s="238" t="s">
        <v>374</v>
      </c>
      <c r="D160" s="214"/>
      <c r="E160" s="215">
        <v>62</v>
      </c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156</v>
      </c>
      <c r="AH160" s="204">
        <v>0</v>
      </c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ht="22.5" outlineLevel="1" x14ac:dyDescent="0.2">
      <c r="A161" s="223">
        <v>45</v>
      </c>
      <c r="B161" s="224" t="s">
        <v>375</v>
      </c>
      <c r="C161" s="235" t="s">
        <v>376</v>
      </c>
      <c r="D161" s="225" t="s">
        <v>302</v>
      </c>
      <c r="E161" s="226">
        <v>62</v>
      </c>
      <c r="F161" s="227"/>
      <c r="G161" s="228">
        <f>ROUND(E161*F161,2)</f>
        <v>0</v>
      </c>
      <c r="H161" s="227"/>
      <c r="I161" s="228">
        <f>ROUND(E161*H161,2)</f>
        <v>0</v>
      </c>
      <c r="J161" s="227"/>
      <c r="K161" s="228">
        <f>ROUND(E161*J161,2)</f>
        <v>0</v>
      </c>
      <c r="L161" s="228">
        <v>21</v>
      </c>
      <c r="M161" s="228">
        <f>G161*(1+L161/100)</f>
        <v>0</v>
      </c>
      <c r="N161" s="228">
        <v>6.3000000000000003E-4</v>
      </c>
      <c r="O161" s="228">
        <f>ROUND(E161*N161,2)</f>
        <v>0.04</v>
      </c>
      <c r="P161" s="228">
        <v>0</v>
      </c>
      <c r="Q161" s="228">
        <f>ROUND(E161*P161,2)</f>
        <v>0</v>
      </c>
      <c r="R161" s="228" t="s">
        <v>362</v>
      </c>
      <c r="S161" s="228" t="s">
        <v>149</v>
      </c>
      <c r="T161" s="229" t="s">
        <v>149</v>
      </c>
      <c r="U161" s="213">
        <v>0.189</v>
      </c>
      <c r="V161" s="213">
        <f>ROUND(E161*U161,2)</f>
        <v>11.72</v>
      </c>
      <c r="W161" s="213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167</v>
      </c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11"/>
      <c r="B162" s="212"/>
      <c r="C162" s="238" t="s">
        <v>377</v>
      </c>
      <c r="D162" s="214"/>
      <c r="E162" s="215">
        <v>62</v>
      </c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156</v>
      </c>
      <c r="AH162" s="204">
        <v>5</v>
      </c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ht="22.5" outlineLevel="1" x14ac:dyDescent="0.2">
      <c r="A163" s="223">
        <v>46</v>
      </c>
      <c r="B163" s="224" t="s">
        <v>378</v>
      </c>
      <c r="C163" s="235" t="s">
        <v>379</v>
      </c>
      <c r="D163" s="225" t="s">
        <v>189</v>
      </c>
      <c r="E163" s="226">
        <v>290.11333999999999</v>
      </c>
      <c r="F163" s="227"/>
      <c r="G163" s="228">
        <f>ROUND(E163*F163,2)</f>
        <v>0</v>
      </c>
      <c r="H163" s="227"/>
      <c r="I163" s="228">
        <f>ROUND(E163*H163,2)</f>
        <v>0</v>
      </c>
      <c r="J163" s="227"/>
      <c r="K163" s="228">
        <f>ROUND(E163*J163,2)</f>
        <v>0</v>
      </c>
      <c r="L163" s="228">
        <v>21</v>
      </c>
      <c r="M163" s="228">
        <f>G163*(1+L163/100)</f>
        <v>0</v>
      </c>
      <c r="N163" s="228">
        <v>2.5999999999999999E-3</v>
      </c>
      <c r="O163" s="228">
        <f>ROUND(E163*N163,2)</f>
        <v>0.75</v>
      </c>
      <c r="P163" s="228">
        <v>0</v>
      </c>
      <c r="Q163" s="228">
        <f>ROUND(E163*P163,2)</f>
        <v>0</v>
      </c>
      <c r="R163" s="228" t="s">
        <v>330</v>
      </c>
      <c r="S163" s="228" t="s">
        <v>149</v>
      </c>
      <c r="T163" s="229" t="s">
        <v>149</v>
      </c>
      <c r="U163" s="213">
        <v>0</v>
      </c>
      <c r="V163" s="213">
        <f>ROUND(E163*U163,2)</f>
        <v>0</v>
      </c>
      <c r="W163" s="213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331</v>
      </c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11"/>
      <c r="B164" s="212"/>
      <c r="C164" s="238" t="s">
        <v>368</v>
      </c>
      <c r="D164" s="214"/>
      <c r="E164" s="215">
        <v>232.73939999999999</v>
      </c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156</v>
      </c>
      <c r="AH164" s="204">
        <v>5</v>
      </c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outlineLevel="1" x14ac:dyDescent="0.2">
      <c r="A165" s="211"/>
      <c r="B165" s="212"/>
      <c r="C165" s="238" t="s">
        <v>371</v>
      </c>
      <c r="D165" s="214"/>
      <c r="E165" s="215">
        <v>31</v>
      </c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156</v>
      </c>
      <c r="AH165" s="204">
        <v>5</v>
      </c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11"/>
      <c r="B166" s="212"/>
      <c r="C166" s="238" t="s">
        <v>203</v>
      </c>
      <c r="D166" s="214"/>
      <c r="E166" s="215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156</v>
      </c>
      <c r="AH166" s="204">
        <v>0</v>
      </c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outlineLevel="1" x14ac:dyDescent="0.2">
      <c r="A167" s="211"/>
      <c r="B167" s="212"/>
      <c r="C167" s="254" t="s">
        <v>380</v>
      </c>
      <c r="D167" s="242"/>
      <c r="E167" s="243">
        <v>26.373940000000001</v>
      </c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156</v>
      </c>
      <c r="AH167" s="204">
        <v>4</v>
      </c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outlineLevel="1" x14ac:dyDescent="0.2">
      <c r="A168" s="223">
        <v>47</v>
      </c>
      <c r="B168" s="224" t="s">
        <v>381</v>
      </c>
      <c r="C168" s="235" t="s">
        <v>382</v>
      </c>
      <c r="D168" s="225" t="s">
        <v>302</v>
      </c>
      <c r="E168" s="226">
        <v>145.05667</v>
      </c>
      <c r="F168" s="227"/>
      <c r="G168" s="228">
        <f>ROUND(E168*F168,2)</f>
        <v>0</v>
      </c>
      <c r="H168" s="227"/>
      <c r="I168" s="228">
        <f>ROUND(E168*H168,2)</f>
        <v>0</v>
      </c>
      <c r="J168" s="227"/>
      <c r="K168" s="228">
        <f>ROUND(E168*J168,2)</f>
        <v>0</v>
      </c>
      <c r="L168" s="228">
        <v>21</v>
      </c>
      <c r="M168" s="228">
        <f>G168*(1+L168/100)</f>
        <v>0</v>
      </c>
      <c r="N168" s="228">
        <v>2E-3</v>
      </c>
      <c r="O168" s="228">
        <f>ROUND(E168*N168,2)</f>
        <v>0.28999999999999998</v>
      </c>
      <c r="P168" s="228">
        <v>0</v>
      </c>
      <c r="Q168" s="228">
        <f>ROUND(E168*P168,2)</f>
        <v>0</v>
      </c>
      <c r="R168" s="228" t="s">
        <v>330</v>
      </c>
      <c r="S168" s="228" t="s">
        <v>149</v>
      </c>
      <c r="T168" s="229" t="s">
        <v>149</v>
      </c>
      <c r="U168" s="213">
        <v>0</v>
      </c>
      <c r="V168" s="213">
        <f>ROUND(E168*U168,2)</f>
        <v>0</v>
      </c>
      <c r="W168" s="213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331</v>
      </c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outlineLevel="1" x14ac:dyDescent="0.2">
      <c r="A169" s="211"/>
      <c r="B169" s="212"/>
      <c r="C169" s="238" t="s">
        <v>383</v>
      </c>
      <c r="D169" s="214"/>
      <c r="E169" s="215">
        <v>116.36969999999999</v>
      </c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156</v>
      </c>
      <c r="AH169" s="204">
        <v>5</v>
      </c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11"/>
      <c r="B170" s="212"/>
      <c r="C170" s="238" t="s">
        <v>384</v>
      </c>
      <c r="D170" s="214"/>
      <c r="E170" s="215">
        <v>15.5</v>
      </c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156</v>
      </c>
      <c r="AH170" s="204">
        <v>5</v>
      </c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11"/>
      <c r="B171" s="212"/>
      <c r="C171" s="238" t="s">
        <v>203</v>
      </c>
      <c r="D171" s="214"/>
      <c r="E171" s="215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156</v>
      </c>
      <c r="AH171" s="204">
        <v>0</v>
      </c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11"/>
      <c r="B172" s="212"/>
      <c r="C172" s="254" t="s">
        <v>380</v>
      </c>
      <c r="D172" s="242"/>
      <c r="E172" s="243">
        <v>13.186970000000001</v>
      </c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156</v>
      </c>
      <c r="AH172" s="204">
        <v>4</v>
      </c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46">
        <v>48</v>
      </c>
      <c r="B173" s="247" t="s">
        <v>385</v>
      </c>
      <c r="C173" s="256" t="s">
        <v>386</v>
      </c>
      <c r="D173" s="248" t="s">
        <v>235</v>
      </c>
      <c r="E173" s="249">
        <v>1.1212899999999999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1" t="s">
        <v>362</v>
      </c>
      <c r="S173" s="251" t="s">
        <v>149</v>
      </c>
      <c r="T173" s="252" t="s">
        <v>149</v>
      </c>
      <c r="U173" s="213">
        <v>1.5669999999999999</v>
      </c>
      <c r="V173" s="213">
        <f>ROUND(E173*U173,2)</f>
        <v>1.76</v>
      </c>
      <c r="W173" s="213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387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x14ac:dyDescent="0.2">
      <c r="A174" s="217" t="s">
        <v>144</v>
      </c>
      <c r="B174" s="218" t="s">
        <v>94</v>
      </c>
      <c r="C174" s="234" t="s">
        <v>95</v>
      </c>
      <c r="D174" s="219"/>
      <c r="E174" s="220"/>
      <c r="F174" s="221"/>
      <c r="G174" s="221">
        <f>SUMIF(AG175:AG186,"&lt;&gt;NOR",G175:G186)</f>
        <v>0</v>
      </c>
      <c r="H174" s="221"/>
      <c r="I174" s="221">
        <f>SUM(I175:I186)</f>
        <v>0</v>
      </c>
      <c r="J174" s="221"/>
      <c r="K174" s="221">
        <f>SUM(K175:K186)</f>
        <v>0</v>
      </c>
      <c r="L174" s="221"/>
      <c r="M174" s="221">
        <f>SUM(M175:M186)</f>
        <v>0</v>
      </c>
      <c r="N174" s="221"/>
      <c r="O174" s="221">
        <f>SUM(O175:O186)</f>
        <v>0.12000000000000001</v>
      </c>
      <c r="P174" s="221"/>
      <c r="Q174" s="221">
        <f>SUM(Q175:Q186)</f>
        <v>0</v>
      </c>
      <c r="R174" s="221"/>
      <c r="S174" s="221"/>
      <c r="T174" s="222"/>
      <c r="U174" s="216"/>
      <c r="V174" s="216">
        <f>SUM(V175:V186)</f>
        <v>77.500000000000014</v>
      </c>
      <c r="W174" s="216"/>
      <c r="AG174" t="s">
        <v>145</v>
      </c>
    </row>
    <row r="175" spans="1:60" ht="22.5" outlineLevel="1" x14ac:dyDescent="0.2">
      <c r="A175" s="223">
        <v>49</v>
      </c>
      <c r="B175" s="224" t="s">
        <v>388</v>
      </c>
      <c r="C175" s="235" t="s">
        <v>389</v>
      </c>
      <c r="D175" s="225" t="s">
        <v>189</v>
      </c>
      <c r="E175" s="226">
        <v>152.52000000000001</v>
      </c>
      <c r="F175" s="227"/>
      <c r="G175" s="228">
        <f>ROUND(E175*F175,2)</f>
        <v>0</v>
      </c>
      <c r="H175" s="227"/>
      <c r="I175" s="228">
        <f>ROUND(E175*H175,2)</f>
        <v>0</v>
      </c>
      <c r="J175" s="227"/>
      <c r="K175" s="228">
        <f>ROUND(E175*J175,2)</f>
        <v>0</v>
      </c>
      <c r="L175" s="228">
        <v>21</v>
      </c>
      <c r="M175" s="228">
        <f>G175*(1+L175/100)</f>
        <v>0</v>
      </c>
      <c r="N175" s="228">
        <v>3.2000000000000003E-4</v>
      </c>
      <c r="O175" s="228">
        <f>ROUND(E175*N175,2)</f>
        <v>0.05</v>
      </c>
      <c r="P175" s="228">
        <v>0</v>
      </c>
      <c r="Q175" s="228">
        <f>ROUND(E175*P175,2)</f>
        <v>0</v>
      </c>
      <c r="R175" s="228" t="s">
        <v>228</v>
      </c>
      <c r="S175" s="228" t="s">
        <v>149</v>
      </c>
      <c r="T175" s="229" t="s">
        <v>149</v>
      </c>
      <c r="U175" s="213">
        <v>7.0000000000000007E-2</v>
      </c>
      <c r="V175" s="213">
        <f>ROUND(E175*U175,2)</f>
        <v>10.68</v>
      </c>
      <c r="W175" s="213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167</v>
      </c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11"/>
      <c r="B176" s="212"/>
      <c r="C176" s="253" t="s">
        <v>278</v>
      </c>
      <c r="D176" s="244"/>
      <c r="E176" s="244"/>
      <c r="F176" s="244"/>
      <c r="G176" s="244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200</v>
      </c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11"/>
      <c r="B177" s="212"/>
      <c r="C177" s="238" t="s">
        <v>390</v>
      </c>
      <c r="D177" s="214"/>
      <c r="E177" s="215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156</v>
      </c>
      <c r="AH177" s="204">
        <v>0</v>
      </c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outlineLevel="1" x14ac:dyDescent="0.2">
      <c r="A178" s="211"/>
      <c r="B178" s="212"/>
      <c r="C178" s="238" t="s">
        <v>391</v>
      </c>
      <c r="D178" s="214"/>
      <c r="E178" s="215">
        <v>152.52000000000001</v>
      </c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156</v>
      </c>
      <c r="AH178" s="204">
        <v>5</v>
      </c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23">
        <v>50</v>
      </c>
      <c r="B179" s="224" t="s">
        <v>392</v>
      </c>
      <c r="C179" s="235" t="s">
        <v>393</v>
      </c>
      <c r="D179" s="225" t="s">
        <v>189</v>
      </c>
      <c r="E179" s="226">
        <v>152.52000000000001</v>
      </c>
      <c r="F179" s="227"/>
      <c r="G179" s="228">
        <f>ROUND(E179*F179,2)</f>
        <v>0</v>
      </c>
      <c r="H179" s="227"/>
      <c r="I179" s="228">
        <f>ROUND(E179*H179,2)</f>
        <v>0</v>
      </c>
      <c r="J179" s="227"/>
      <c r="K179" s="228">
        <f>ROUND(E179*J179,2)</f>
        <v>0</v>
      </c>
      <c r="L179" s="228">
        <v>21</v>
      </c>
      <c r="M179" s="228">
        <f>G179*(1+L179/100)</f>
        <v>0</v>
      </c>
      <c r="N179" s="228">
        <v>0</v>
      </c>
      <c r="O179" s="228">
        <f>ROUND(E179*N179,2)</f>
        <v>0</v>
      </c>
      <c r="P179" s="228">
        <v>0</v>
      </c>
      <c r="Q179" s="228">
        <f>ROUND(E179*P179,2)</f>
        <v>0</v>
      </c>
      <c r="R179" s="228" t="s">
        <v>394</v>
      </c>
      <c r="S179" s="228" t="s">
        <v>149</v>
      </c>
      <c r="T179" s="229" t="s">
        <v>149</v>
      </c>
      <c r="U179" s="213">
        <v>0.43680000000000002</v>
      </c>
      <c r="V179" s="213">
        <f>ROUND(E179*U179,2)</f>
        <v>66.62</v>
      </c>
      <c r="W179" s="213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167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11"/>
      <c r="B180" s="212"/>
      <c r="C180" s="238" t="s">
        <v>286</v>
      </c>
      <c r="D180" s="214"/>
      <c r="E180" s="215">
        <v>152.52000000000001</v>
      </c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156</v>
      </c>
      <c r="AH180" s="204">
        <v>0</v>
      </c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ht="22.5" outlineLevel="1" x14ac:dyDescent="0.2">
      <c r="A181" s="223">
        <v>51</v>
      </c>
      <c r="B181" s="224" t="s">
        <v>395</v>
      </c>
      <c r="C181" s="235" t="s">
        <v>396</v>
      </c>
      <c r="D181" s="225" t="s">
        <v>197</v>
      </c>
      <c r="E181" s="226">
        <v>3.3554400000000002</v>
      </c>
      <c r="F181" s="227"/>
      <c r="G181" s="228">
        <f>ROUND(E181*F181,2)</f>
        <v>0</v>
      </c>
      <c r="H181" s="227"/>
      <c r="I181" s="228">
        <f>ROUND(E181*H181,2)</f>
        <v>0</v>
      </c>
      <c r="J181" s="227"/>
      <c r="K181" s="228">
        <f>ROUND(E181*J181,2)</f>
        <v>0</v>
      </c>
      <c r="L181" s="228">
        <v>21</v>
      </c>
      <c r="M181" s="228">
        <f>G181*(1+L181/100)</f>
        <v>0</v>
      </c>
      <c r="N181" s="228">
        <v>0.02</v>
      </c>
      <c r="O181" s="228">
        <f>ROUND(E181*N181,2)</f>
        <v>7.0000000000000007E-2</v>
      </c>
      <c r="P181" s="228">
        <v>0</v>
      </c>
      <c r="Q181" s="228">
        <f>ROUND(E181*P181,2)</f>
        <v>0</v>
      </c>
      <c r="R181" s="228" t="s">
        <v>330</v>
      </c>
      <c r="S181" s="228" t="s">
        <v>149</v>
      </c>
      <c r="T181" s="229" t="s">
        <v>149</v>
      </c>
      <c r="U181" s="213">
        <v>0</v>
      </c>
      <c r="V181" s="213">
        <f>ROUND(E181*U181,2)</f>
        <v>0</v>
      </c>
      <c r="W181" s="213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331</v>
      </c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outlineLevel="1" x14ac:dyDescent="0.2">
      <c r="A182" s="211"/>
      <c r="B182" s="212"/>
      <c r="C182" s="238" t="s">
        <v>397</v>
      </c>
      <c r="D182" s="214"/>
      <c r="E182" s="215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156</v>
      </c>
      <c r="AH182" s="204">
        <v>0</v>
      </c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outlineLevel="1" x14ac:dyDescent="0.2">
      <c r="A183" s="211"/>
      <c r="B183" s="212"/>
      <c r="C183" s="238" t="s">
        <v>398</v>
      </c>
      <c r="D183" s="214"/>
      <c r="E183" s="215">
        <v>3.0503999999999998</v>
      </c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 t="s">
        <v>156</v>
      </c>
      <c r="AH183" s="204">
        <v>5</v>
      </c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</row>
    <row r="184" spans="1:60" outlineLevel="1" x14ac:dyDescent="0.2">
      <c r="A184" s="211"/>
      <c r="B184" s="212"/>
      <c r="C184" s="254" t="s">
        <v>399</v>
      </c>
      <c r="D184" s="242"/>
      <c r="E184" s="243">
        <v>0.30503999999999998</v>
      </c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156</v>
      </c>
      <c r="AH184" s="204">
        <v>4</v>
      </c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outlineLevel="1" x14ac:dyDescent="0.2">
      <c r="A185" s="223">
        <v>52</v>
      </c>
      <c r="B185" s="224" t="s">
        <v>400</v>
      </c>
      <c r="C185" s="235" t="s">
        <v>401</v>
      </c>
      <c r="D185" s="225" t="s">
        <v>235</v>
      </c>
      <c r="E185" s="226">
        <v>0.11592</v>
      </c>
      <c r="F185" s="227"/>
      <c r="G185" s="228">
        <f>ROUND(E185*F185,2)</f>
        <v>0</v>
      </c>
      <c r="H185" s="227"/>
      <c r="I185" s="228">
        <f>ROUND(E185*H185,2)</f>
        <v>0</v>
      </c>
      <c r="J185" s="227"/>
      <c r="K185" s="228">
        <f>ROUND(E185*J185,2)</f>
        <v>0</v>
      </c>
      <c r="L185" s="228">
        <v>21</v>
      </c>
      <c r="M185" s="228">
        <f>G185*(1+L185/100)</f>
        <v>0</v>
      </c>
      <c r="N185" s="228">
        <v>0</v>
      </c>
      <c r="O185" s="228">
        <f>ROUND(E185*N185,2)</f>
        <v>0</v>
      </c>
      <c r="P185" s="228">
        <v>0</v>
      </c>
      <c r="Q185" s="228">
        <f>ROUND(E185*P185,2)</f>
        <v>0</v>
      </c>
      <c r="R185" s="228" t="s">
        <v>394</v>
      </c>
      <c r="S185" s="228" t="s">
        <v>149</v>
      </c>
      <c r="T185" s="229" t="s">
        <v>149</v>
      </c>
      <c r="U185" s="213">
        <v>1.74</v>
      </c>
      <c r="V185" s="213">
        <f>ROUND(E185*U185,2)</f>
        <v>0.2</v>
      </c>
      <c r="W185" s="213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387</v>
      </c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outlineLevel="1" x14ac:dyDescent="0.2">
      <c r="A186" s="211"/>
      <c r="B186" s="212"/>
      <c r="C186" s="253" t="s">
        <v>402</v>
      </c>
      <c r="D186" s="244"/>
      <c r="E186" s="244"/>
      <c r="F186" s="244"/>
      <c r="G186" s="244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 t="s">
        <v>200</v>
      </c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</row>
    <row r="187" spans="1:60" x14ac:dyDescent="0.2">
      <c r="A187" s="217" t="s">
        <v>144</v>
      </c>
      <c r="B187" s="218" t="s">
        <v>96</v>
      </c>
      <c r="C187" s="234" t="s">
        <v>97</v>
      </c>
      <c r="D187" s="219"/>
      <c r="E187" s="220"/>
      <c r="F187" s="221"/>
      <c r="G187" s="221">
        <f>SUMIF(AG188:AG207,"&lt;&gt;NOR",G188:G207)</f>
        <v>0</v>
      </c>
      <c r="H187" s="221"/>
      <c r="I187" s="221">
        <f>SUM(I188:I207)</f>
        <v>0</v>
      </c>
      <c r="J187" s="221"/>
      <c r="K187" s="221">
        <f>SUM(K188:K207)</f>
        <v>0</v>
      </c>
      <c r="L187" s="221"/>
      <c r="M187" s="221">
        <f>SUM(M188:M207)</f>
        <v>0</v>
      </c>
      <c r="N187" s="221"/>
      <c r="O187" s="221">
        <f>SUM(O188:O207)</f>
        <v>4.8499999999999996</v>
      </c>
      <c r="P187" s="221"/>
      <c r="Q187" s="221">
        <f>SUM(Q188:Q207)</f>
        <v>0</v>
      </c>
      <c r="R187" s="221"/>
      <c r="S187" s="221"/>
      <c r="T187" s="222"/>
      <c r="U187" s="216"/>
      <c r="V187" s="216">
        <f>SUM(V188:V207)</f>
        <v>113.27999999999999</v>
      </c>
      <c r="W187" s="216"/>
      <c r="AG187" t="s">
        <v>145</v>
      </c>
    </row>
    <row r="188" spans="1:60" ht="22.5" outlineLevel="1" x14ac:dyDescent="0.2">
      <c r="A188" s="223">
        <v>53</v>
      </c>
      <c r="B188" s="224" t="s">
        <v>403</v>
      </c>
      <c r="C188" s="235" t="s">
        <v>404</v>
      </c>
      <c r="D188" s="225" t="s">
        <v>302</v>
      </c>
      <c r="E188" s="226">
        <v>192</v>
      </c>
      <c r="F188" s="227"/>
      <c r="G188" s="228">
        <f>ROUND(E188*F188,2)</f>
        <v>0</v>
      </c>
      <c r="H188" s="227"/>
      <c r="I188" s="228">
        <f>ROUND(E188*H188,2)</f>
        <v>0</v>
      </c>
      <c r="J188" s="227"/>
      <c r="K188" s="228">
        <f>ROUND(E188*J188,2)</f>
        <v>0</v>
      </c>
      <c r="L188" s="228">
        <v>21</v>
      </c>
      <c r="M188" s="228">
        <f>G188*(1+L188/100)</f>
        <v>0</v>
      </c>
      <c r="N188" s="228">
        <v>2.0000000000000001E-4</v>
      </c>
      <c r="O188" s="228">
        <f>ROUND(E188*N188,2)</f>
        <v>0.04</v>
      </c>
      <c r="P188" s="228">
        <v>0</v>
      </c>
      <c r="Q188" s="228">
        <f>ROUND(E188*P188,2)</f>
        <v>0</v>
      </c>
      <c r="R188" s="228" t="s">
        <v>405</v>
      </c>
      <c r="S188" s="228" t="s">
        <v>149</v>
      </c>
      <c r="T188" s="229" t="s">
        <v>149</v>
      </c>
      <c r="U188" s="213">
        <v>0.32700000000000001</v>
      </c>
      <c r="V188" s="213">
        <f>ROUND(E188*U188,2)</f>
        <v>62.78</v>
      </c>
      <c r="W188" s="213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 t="s">
        <v>167</v>
      </c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</row>
    <row r="189" spans="1:60" outlineLevel="1" x14ac:dyDescent="0.2">
      <c r="A189" s="211"/>
      <c r="B189" s="212"/>
      <c r="C189" s="238" t="s">
        <v>406</v>
      </c>
      <c r="D189" s="214"/>
      <c r="E189" s="215">
        <v>192</v>
      </c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 t="s">
        <v>156</v>
      </c>
      <c r="AH189" s="204">
        <v>0</v>
      </c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</row>
    <row r="190" spans="1:60" ht="22.5" outlineLevel="1" x14ac:dyDescent="0.2">
      <c r="A190" s="223">
        <v>54</v>
      </c>
      <c r="B190" s="224" t="s">
        <v>407</v>
      </c>
      <c r="C190" s="235" t="s">
        <v>408</v>
      </c>
      <c r="D190" s="225" t="s">
        <v>189</v>
      </c>
      <c r="E190" s="226">
        <v>64</v>
      </c>
      <c r="F190" s="227"/>
      <c r="G190" s="228">
        <f>ROUND(E190*F190,2)</f>
        <v>0</v>
      </c>
      <c r="H190" s="227"/>
      <c r="I190" s="228">
        <f>ROUND(E190*H190,2)</f>
        <v>0</v>
      </c>
      <c r="J190" s="227"/>
      <c r="K190" s="228">
        <f>ROUND(E190*J190,2)</f>
        <v>0</v>
      </c>
      <c r="L190" s="228">
        <v>21</v>
      </c>
      <c r="M190" s="228">
        <f>G190*(1+L190/100)</f>
        <v>0</v>
      </c>
      <c r="N190" s="228">
        <v>1.6000000000000001E-4</v>
      </c>
      <c r="O190" s="228">
        <f>ROUND(E190*N190,2)</f>
        <v>0.01</v>
      </c>
      <c r="P190" s="228">
        <v>0</v>
      </c>
      <c r="Q190" s="228">
        <f>ROUND(E190*P190,2)</f>
        <v>0</v>
      </c>
      <c r="R190" s="228" t="s">
        <v>405</v>
      </c>
      <c r="S190" s="228" t="s">
        <v>149</v>
      </c>
      <c r="T190" s="229" t="s">
        <v>149</v>
      </c>
      <c r="U190" s="213">
        <v>0.13500000000000001</v>
      </c>
      <c r="V190" s="213">
        <f>ROUND(E190*U190,2)</f>
        <v>8.64</v>
      </c>
      <c r="W190" s="213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 t="s">
        <v>167</v>
      </c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</row>
    <row r="191" spans="1:60" outlineLevel="1" x14ac:dyDescent="0.2">
      <c r="A191" s="211"/>
      <c r="B191" s="212"/>
      <c r="C191" s="238" t="s">
        <v>409</v>
      </c>
      <c r="D191" s="214"/>
      <c r="E191" s="215">
        <v>64</v>
      </c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 t="s">
        <v>156</v>
      </c>
      <c r="AH191" s="204">
        <v>0</v>
      </c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</row>
    <row r="192" spans="1:60" outlineLevel="1" x14ac:dyDescent="0.2">
      <c r="A192" s="223">
        <v>55</v>
      </c>
      <c r="B192" s="224" t="s">
        <v>410</v>
      </c>
      <c r="C192" s="235" t="s">
        <v>411</v>
      </c>
      <c r="D192" s="225" t="s">
        <v>189</v>
      </c>
      <c r="E192" s="226">
        <v>189.63</v>
      </c>
      <c r="F192" s="227"/>
      <c r="G192" s="228">
        <f>ROUND(E192*F192,2)</f>
        <v>0</v>
      </c>
      <c r="H192" s="227"/>
      <c r="I192" s="228">
        <f>ROUND(E192*H192,2)</f>
        <v>0</v>
      </c>
      <c r="J192" s="227"/>
      <c r="K192" s="228">
        <f>ROUND(E192*J192,2)</f>
        <v>0</v>
      </c>
      <c r="L192" s="228">
        <v>21</v>
      </c>
      <c r="M192" s="228">
        <f>G192*(1+L192/100)</f>
        <v>0</v>
      </c>
      <c r="N192" s="228">
        <v>1.6000000000000001E-4</v>
      </c>
      <c r="O192" s="228">
        <f>ROUND(E192*N192,2)</f>
        <v>0.03</v>
      </c>
      <c r="P192" s="228">
        <v>0</v>
      </c>
      <c r="Q192" s="228">
        <f>ROUND(E192*P192,2)</f>
        <v>0</v>
      </c>
      <c r="R192" s="228"/>
      <c r="S192" s="228" t="s">
        <v>166</v>
      </c>
      <c r="T192" s="229" t="s">
        <v>150</v>
      </c>
      <c r="U192" s="213">
        <v>0.17599999999999999</v>
      </c>
      <c r="V192" s="213">
        <f>ROUND(E192*U192,2)</f>
        <v>33.369999999999997</v>
      </c>
      <c r="W192" s="213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 t="s">
        <v>167</v>
      </c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</row>
    <row r="193" spans="1:60" outlineLevel="1" x14ac:dyDescent="0.2">
      <c r="A193" s="211"/>
      <c r="B193" s="212"/>
      <c r="C193" s="238" t="s">
        <v>412</v>
      </c>
      <c r="D193" s="214"/>
      <c r="E193" s="215">
        <v>189.63</v>
      </c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 t="s">
        <v>156</v>
      </c>
      <c r="AH193" s="204">
        <v>0</v>
      </c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</row>
    <row r="194" spans="1:60" outlineLevel="1" x14ac:dyDescent="0.2">
      <c r="A194" s="223">
        <v>56</v>
      </c>
      <c r="B194" s="224" t="s">
        <v>413</v>
      </c>
      <c r="C194" s="235" t="s">
        <v>414</v>
      </c>
      <c r="D194" s="225" t="s">
        <v>197</v>
      </c>
      <c r="E194" s="226">
        <v>2.5344000000000002</v>
      </c>
      <c r="F194" s="227"/>
      <c r="G194" s="228">
        <f>ROUND(E194*F194,2)</f>
        <v>0</v>
      </c>
      <c r="H194" s="227"/>
      <c r="I194" s="228">
        <f>ROUND(E194*H194,2)</f>
        <v>0</v>
      </c>
      <c r="J194" s="227"/>
      <c r="K194" s="228">
        <f>ROUND(E194*J194,2)</f>
        <v>0</v>
      </c>
      <c r="L194" s="228">
        <v>21</v>
      </c>
      <c r="M194" s="228">
        <f>G194*(1+L194/100)</f>
        <v>0</v>
      </c>
      <c r="N194" s="228">
        <v>0.55000000000000004</v>
      </c>
      <c r="O194" s="228">
        <f>ROUND(E194*N194,2)</f>
        <v>1.39</v>
      </c>
      <c r="P194" s="228">
        <v>0</v>
      </c>
      <c r="Q194" s="228">
        <f>ROUND(E194*P194,2)</f>
        <v>0</v>
      </c>
      <c r="R194" s="228" t="s">
        <v>330</v>
      </c>
      <c r="S194" s="228" t="s">
        <v>149</v>
      </c>
      <c r="T194" s="229" t="s">
        <v>149</v>
      </c>
      <c r="U194" s="213">
        <v>0</v>
      </c>
      <c r="V194" s="213">
        <f>ROUND(E194*U194,2)</f>
        <v>0</v>
      </c>
      <c r="W194" s="213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 t="s">
        <v>331</v>
      </c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</row>
    <row r="195" spans="1:60" outlineLevel="1" x14ac:dyDescent="0.2">
      <c r="A195" s="211"/>
      <c r="B195" s="212"/>
      <c r="C195" s="238" t="s">
        <v>415</v>
      </c>
      <c r="D195" s="214"/>
      <c r="E195" s="215">
        <v>2.3039999999999998</v>
      </c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 t="s">
        <v>156</v>
      </c>
      <c r="AH195" s="204">
        <v>0</v>
      </c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</row>
    <row r="196" spans="1:60" outlineLevel="1" x14ac:dyDescent="0.2">
      <c r="A196" s="211"/>
      <c r="B196" s="212"/>
      <c r="C196" s="254" t="s">
        <v>416</v>
      </c>
      <c r="D196" s="242"/>
      <c r="E196" s="243">
        <v>0.23039999999999999</v>
      </c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 t="s">
        <v>156</v>
      </c>
      <c r="AH196" s="204">
        <v>4</v>
      </c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</row>
    <row r="197" spans="1:60" ht="22.5" outlineLevel="1" x14ac:dyDescent="0.2">
      <c r="A197" s="223">
        <v>57</v>
      </c>
      <c r="B197" s="224" t="s">
        <v>417</v>
      </c>
      <c r="C197" s="235" t="s">
        <v>418</v>
      </c>
      <c r="D197" s="225" t="s">
        <v>189</v>
      </c>
      <c r="E197" s="226">
        <v>70.400000000000006</v>
      </c>
      <c r="F197" s="227"/>
      <c r="G197" s="228">
        <f>ROUND(E197*F197,2)</f>
        <v>0</v>
      </c>
      <c r="H197" s="227"/>
      <c r="I197" s="228">
        <f>ROUND(E197*H197,2)</f>
        <v>0</v>
      </c>
      <c r="J197" s="227"/>
      <c r="K197" s="228">
        <f>ROUND(E197*J197,2)</f>
        <v>0</v>
      </c>
      <c r="L197" s="228">
        <v>21</v>
      </c>
      <c r="M197" s="228">
        <f>G197*(1+L197/100)</f>
        <v>0</v>
      </c>
      <c r="N197" s="228">
        <v>1.4749999999999999E-2</v>
      </c>
      <c r="O197" s="228">
        <f>ROUND(E197*N197,2)</f>
        <v>1.04</v>
      </c>
      <c r="P197" s="228">
        <v>0</v>
      </c>
      <c r="Q197" s="228">
        <f>ROUND(E197*P197,2)</f>
        <v>0</v>
      </c>
      <c r="R197" s="228" t="s">
        <v>330</v>
      </c>
      <c r="S197" s="228" t="s">
        <v>149</v>
      </c>
      <c r="T197" s="229" t="s">
        <v>149</v>
      </c>
      <c r="U197" s="213">
        <v>0</v>
      </c>
      <c r="V197" s="213">
        <f>ROUND(E197*U197,2)</f>
        <v>0</v>
      </c>
      <c r="W197" s="213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 t="s">
        <v>331</v>
      </c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</row>
    <row r="198" spans="1:60" outlineLevel="1" x14ac:dyDescent="0.2">
      <c r="A198" s="211"/>
      <c r="B198" s="212"/>
      <c r="C198" s="238" t="s">
        <v>419</v>
      </c>
      <c r="D198" s="214"/>
      <c r="E198" s="215">
        <v>64</v>
      </c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 t="s">
        <v>156</v>
      </c>
      <c r="AH198" s="204">
        <v>5</v>
      </c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</row>
    <row r="199" spans="1:60" outlineLevel="1" x14ac:dyDescent="0.2">
      <c r="A199" s="211"/>
      <c r="B199" s="212"/>
      <c r="C199" s="254" t="s">
        <v>416</v>
      </c>
      <c r="D199" s="242"/>
      <c r="E199" s="243">
        <v>6.4</v>
      </c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 t="s">
        <v>156</v>
      </c>
      <c r="AH199" s="204">
        <v>4</v>
      </c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</row>
    <row r="200" spans="1:60" outlineLevel="1" x14ac:dyDescent="0.2">
      <c r="A200" s="223">
        <v>58</v>
      </c>
      <c r="B200" s="224" t="s">
        <v>420</v>
      </c>
      <c r="C200" s="235" t="s">
        <v>421</v>
      </c>
      <c r="D200" s="225" t="s">
        <v>189</v>
      </c>
      <c r="E200" s="226">
        <v>208.59299999999999</v>
      </c>
      <c r="F200" s="227"/>
      <c r="G200" s="228">
        <f>ROUND(E200*F200,2)</f>
        <v>0</v>
      </c>
      <c r="H200" s="227"/>
      <c r="I200" s="228">
        <f>ROUND(E200*H200,2)</f>
        <v>0</v>
      </c>
      <c r="J200" s="227"/>
      <c r="K200" s="228">
        <f>ROUND(E200*J200,2)</f>
        <v>0</v>
      </c>
      <c r="L200" s="228">
        <v>21</v>
      </c>
      <c r="M200" s="228">
        <f>G200*(1+L200/100)</f>
        <v>0</v>
      </c>
      <c r="N200" s="228">
        <v>1.12E-2</v>
      </c>
      <c r="O200" s="228">
        <f>ROUND(E200*N200,2)</f>
        <v>2.34</v>
      </c>
      <c r="P200" s="228">
        <v>0</v>
      </c>
      <c r="Q200" s="228">
        <f>ROUND(E200*P200,2)</f>
        <v>0</v>
      </c>
      <c r="R200" s="228"/>
      <c r="S200" s="228" t="s">
        <v>166</v>
      </c>
      <c r="T200" s="229" t="s">
        <v>150</v>
      </c>
      <c r="U200" s="213">
        <v>0</v>
      </c>
      <c r="V200" s="213">
        <f>ROUND(E200*U200,2)</f>
        <v>0</v>
      </c>
      <c r="W200" s="213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 t="s">
        <v>331</v>
      </c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</row>
    <row r="201" spans="1:60" outlineLevel="1" x14ac:dyDescent="0.2">
      <c r="A201" s="211"/>
      <c r="B201" s="212"/>
      <c r="C201" s="238" t="s">
        <v>422</v>
      </c>
      <c r="D201" s="214"/>
      <c r="E201" s="215">
        <v>189.63</v>
      </c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 t="s">
        <v>156</v>
      </c>
      <c r="AH201" s="204">
        <v>5</v>
      </c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</row>
    <row r="202" spans="1:60" outlineLevel="1" x14ac:dyDescent="0.2">
      <c r="A202" s="211"/>
      <c r="B202" s="212"/>
      <c r="C202" s="254" t="s">
        <v>416</v>
      </c>
      <c r="D202" s="242"/>
      <c r="E202" s="243">
        <v>18.963000000000001</v>
      </c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 t="s">
        <v>156</v>
      </c>
      <c r="AH202" s="204">
        <v>4</v>
      </c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</row>
    <row r="203" spans="1:60" outlineLevel="1" x14ac:dyDescent="0.2">
      <c r="A203" s="223">
        <v>59</v>
      </c>
      <c r="B203" s="224" t="s">
        <v>423</v>
      </c>
      <c r="C203" s="235" t="s">
        <v>424</v>
      </c>
      <c r="D203" s="225" t="s">
        <v>425</v>
      </c>
      <c r="E203" s="226">
        <v>6257.79</v>
      </c>
      <c r="F203" s="227"/>
      <c r="G203" s="228">
        <f>ROUND(E203*F203,2)</f>
        <v>0</v>
      </c>
      <c r="H203" s="227"/>
      <c r="I203" s="228">
        <f>ROUND(E203*H203,2)</f>
        <v>0</v>
      </c>
      <c r="J203" s="227"/>
      <c r="K203" s="228">
        <f>ROUND(E203*J203,2)</f>
        <v>0</v>
      </c>
      <c r="L203" s="228">
        <v>21</v>
      </c>
      <c r="M203" s="228">
        <f>G203*(1+L203/100)</f>
        <v>0</v>
      </c>
      <c r="N203" s="228">
        <v>0</v>
      </c>
      <c r="O203" s="228">
        <f>ROUND(E203*N203,2)</f>
        <v>0</v>
      </c>
      <c r="P203" s="228">
        <v>0</v>
      </c>
      <c r="Q203" s="228">
        <f>ROUND(E203*P203,2)</f>
        <v>0</v>
      </c>
      <c r="R203" s="228"/>
      <c r="S203" s="228" t="s">
        <v>166</v>
      </c>
      <c r="T203" s="229" t="s">
        <v>150</v>
      </c>
      <c r="U203" s="213">
        <v>0</v>
      </c>
      <c r="V203" s="213">
        <f>ROUND(E203*U203,2)</f>
        <v>0</v>
      </c>
      <c r="W203" s="213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 t="s">
        <v>331</v>
      </c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</row>
    <row r="204" spans="1:60" outlineLevel="1" x14ac:dyDescent="0.2">
      <c r="A204" s="211"/>
      <c r="B204" s="212"/>
      <c r="C204" s="238" t="s">
        <v>426</v>
      </c>
      <c r="D204" s="214"/>
      <c r="E204" s="215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 t="s">
        <v>156</v>
      </c>
      <c r="AH204" s="204">
        <v>0</v>
      </c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</row>
    <row r="205" spans="1:60" outlineLevel="1" x14ac:dyDescent="0.2">
      <c r="A205" s="211"/>
      <c r="B205" s="212"/>
      <c r="C205" s="238" t="s">
        <v>427</v>
      </c>
      <c r="D205" s="214"/>
      <c r="E205" s="215">
        <v>6257.79</v>
      </c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 t="s">
        <v>156</v>
      </c>
      <c r="AH205" s="204">
        <v>5</v>
      </c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</row>
    <row r="206" spans="1:60" outlineLevel="1" x14ac:dyDescent="0.2">
      <c r="A206" s="223">
        <v>60</v>
      </c>
      <c r="B206" s="224" t="s">
        <v>428</v>
      </c>
      <c r="C206" s="235" t="s">
        <v>429</v>
      </c>
      <c r="D206" s="225" t="s">
        <v>235</v>
      </c>
      <c r="E206" s="226">
        <v>4.8475400000000004</v>
      </c>
      <c r="F206" s="227"/>
      <c r="G206" s="228">
        <f>ROUND(E206*F206,2)</f>
        <v>0</v>
      </c>
      <c r="H206" s="227"/>
      <c r="I206" s="228">
        <f>ROUND(E206*H206,2)</f>
        <v>0</v>
      </c>
      <c r="J206" s="227"/>
      <c r="K206" s="228">
        <f>ROUND(E206*J206,2)</f>
        <v>0</v>
      </c>
      <c r="L206" s="228">
        <v>21</v>
      </c>
      <c r="M206" s="228">
        <f>G206*(1+L206/100)</f>
        <v>0</v>
      </c>
      <c r="N206" s="228">
        <v>0</v>
      </c>
      <c r="O206" s="228">
        <f>ROUND(E206*N206,2)</f>
        <v>0</v>
      </c>
      <c r="P206" s="228">
        <v>0</v>
      </c>
      <c r="Q206" s="228">
        <f>ROUND(E206*P206,2)</f>
        <v>0</v>
      </c>
      <c r="R206" s="228" t="s">
        <v>405</v>
      </c>
      <c r="S206" s="228" t="s">
        <v>149</v>
      </c>
      <c r="T206" s="229" t="s">
        <v>149</v>
      </c>
      <c r="U206" s="213">
        <v>1.7509999999999999</v>
      </c>
      <c r="V206" s="213">
        <f>ROUND(E206*U206,2)</f>
        <v>8.49</v>
      </c>
      <c r="W206" s="213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 t="s">
        <v>387</v>
      </c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</row>
    <row r="207" spans="1:60" outlineLevel="1" x14ac:dyDescent="0.2">
      <c r="A207" s="211"/>
      <c r="B207" s="212"/>
      <c r="C207" s="253" t="s">
        <v>402</v>
      </c>
      <c r="D207" s="244"/>
      <c r="E207" s="244"/>
      <c r="F207" s="244"/>
      <c r="G207" s="244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 t="s">
        <v>200</v>
      </c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</row>
    <row r="208" spans="1:60" x14ac:dyDescent="0.2">
      <c r="A208" s="217" t="s">
        <v>144</v>
      </c>
      <c r="B208" s="218" t="s">
        <v>98</v>
      </c>
      <c r="C208" s="234" t="s">
        <v>99</v>
      </c>
      <c r="D208" s="219"/>
      <c r="E208" s="220"/>
      <c r="F208" s="221"/>
      <c r="G208" s="221">
        <f>SUMIF(AG209:AG224,"&lt;&gt;NOR",G209:G224)</f>
        <v>0</v>
      </c>
      <c r="H208" s="221"/>
      <c r="I208" s="221">
        <f>SUM(I209:I224)</f>
        <v>0</v>
      </c>
      <c r="J208" s="221"/>
      <c r="K208" s="221">
        <f>SUM(K209:K224)</f>
        <v>0</v>
      </c>
      <c r="L208" s="221"/>
      <c r="M208" s="221">
        <f>SUM(M209:M224)</f>
        <v>0</v>
      </c>
      <c r="N208" s="221"/>
      <c r="O208" s="221">
        <f>SUM(O209:O224)</f>
        <v>7.0000000000000007E-2</v>
      </c>
      <c r="P208" s="221"/>
      <c r="Q208" s="221">
        <f>SUM(Q209:Q224)</f>
        <v>0.01</v>
      </c>
      <c r="R208" s="221"/>
      <c r="S208" s="221"/>
      <c r="T208" s="222"/>
      <c r="U208" s="216"/>
      <c r="V208" s="216">
        <f>SUM(V209:V224)</f>
        <v>9.6</v>
      </c>
      <c r="W208" s="216"/>
      <c r="AG208" t="s">
        <v>145</v>
      </c>
    </row>
    <row r="209" spans="1:60" ht="22.5" outlineLevel="1" x14ac:dyDescent="0.2">
      <c r="A209" s="223">
        <v>61</v>
      </c>
      <c r="B209" s="224" t="s">
        <v>430</v>
      </c>
      <c r="C209" s="235" t="s">
        <v>431</v>
      </c>
      <c r="D209" s="225" t="s">
        <v>302</v>
      </c>
      <c r="E209" s="226">
        <v>6</v>
      </c>
      <c r="F209" s="227"/>
      <c r="G209" s="228">
        <f>ROUND(E209*F209,2)</f>
        <v>0</v>
      </c>
      <c r="H209" s="227"/>
      <c r="I209" s="228">
        <f>ROUND(E209*H209,2)</f>
        <v>0</v>
      </c>
      <c r="J209" s="227"/>
      <c r="K209" s="228">
        <f>ROUND(E209*J209,2)</f>
        <v>0</v>
      </c>
      <c r="L209" s="228">
        <v>21</v>
      </c>
      <c r="M209" s="228">
        <f>G209*(1+L209/100)</f>
        <v>0</v>
      </c>
      <c r="N209" s="228">
        <v>3.4499999999999999E-3</v>
      </c>
      <c r="O209" s="228">
        <f>ROUND(E209*N209,2)</f>
        <v>0.02</v>
      </c>
      <c r="P209" s="228">
        <v>0</v>
      </c>
      <c r="Q209" s="228">
        <f>ROUND(E209*P209,2)</f>
        <v>0</v>
      </c>
      <c r="R209" s="228" t="s">
        <v>432</v>
      </c>
      <c r="S209" s="228" t="s">
        <v>149</v>
      </c>
      <c r="T209" s="229" t="s">
        <v>149</v>
      </c>
      <c r="U209" s="213">
        <v>0.35599999999999998</v>
      </c>
      <c r="V209" s="213">
        <f>ROUND(E209*U209,2)</f>
        <v>2.14</v>
      </c>
      <c r="W209" s="213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 t="s">
        <v>167</v>
      </c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</row>
    <row r="210" spans="1:60" outlineLevel="1" x14ac:dyDescent="0.2">
      <c r="A210" s="211"/>
      <c r="B210" s="212"/>
      <c r="C210" s="238" t="s">
        <v>74</v>
      </c>
      <c r="D210" s="214"/>
      <c r="E210" s="215">
        <v>6</v>
      </c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 t="s">
        <v>156</v>
      </c>
      <c r="AH210" s="204">
        <v>0</v>
      </c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</row>
    <row r="211" spans="1:60" ht="22.5" outlineLevel="1" x14ac:dyDescent="0.2">
      <c r="A211" s="223">
        <v>62</v>
      </c>
      <c r="B211" s="224" t="s">
        <v>433</v>
      </c>
      <c r="C211" s="235" t="s">
        <v>434</v>
      </c>
      <c r="D211" s="225" t="s">
        <v>302</v>
      </c>
      <c r="E211" s="226">
        <v>24.3</v>
      </c>
      <c r="F211" s="227"/>
      <c r="G211" s="228">
        <f>ROUND(E211*F211,2)</f>
        <v>0</v>
      </c>
      <c r="H211" s="227"/>
      <c r="I211" s="228">
        <f>ROUND(E211*H211,2)</f>
        <v>0</v>
      </c>
      <c r="J211" s="227"/>
      <c r="K211" s="228">
        <f>ROUND(E211*J211,2)</f>
        <v>0</v>
      </c>
      <c r="L211" s="228">
        <v>21</v>
      </c>
      <c r="M211" s="228">
        <f>G211*(1+L211/100)</f>
        <v>0</v>
      </c>
      <c r="N211" s="228">
        <v>2.0500000000000002E-3</v>
      </c>
      <c r="O211" s="228">
        <f>ROUND(E211*N211,2)</f>
        <v>0.05</v>
      </c>
      <c r="P211" s="228">
        <v>0</v>
      </c>
      <c r="Q211" s="228">
        <f>ROUND(E211*P211,2)</f>
        <v>0</v>
      </c>
      <c r="R211" s="228" t="s">
        <v>432</v>
      </c>
      <c r="S211" s="228" t="s">
        <v>149</v>
      </c>
      <c r="T211" s="229" t="s">
        <v>149</v>
      </c>
      <c r="U211" s="213">
        <v>0.26400000000000001</v>
      </c>
      <c r="V211" s="213">
        <f>ROUND(E211*U211,2)</f>
        <v>6.42</v>
      </c>
      <c r="W211" s="213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 t="s">
        <v>167</v>
      </c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</row>
    <row r="212" spans="1:60" outlineLevel="1" x14ac:dyDescent="0.2">
      <c r="A212" s="211"/>
      <c r="B212" s="212"/>
      <c r="C212" s="253" t="s">
        <v>435</v>
      </c>
      <c r="D212" s="244"/>
      <c r="E212" s="244"/>
      <c r="F212" s="244"/>
      <c r="G212" s="244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 t="s">
        <v>200</v>
      </c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</row>
    <row r="213" spans="1:60" outlineLevel="1" x14ac:dyDescent="0.2">
      <c r="A213" s="211"/>
      <c r="B213" s="212"/>
      <c r="C213" s="238" t="s">
        <v>436</v>
      </c>
      <c r="D213" s="214"/>
      <c r="E213" s="215">
        <v>24.3</v>
      </c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 t="s">
        <v>156</v>
      </c>
      <c r="AH213" s="204">
        <v>0</v>
      </c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</row>
    <row r="214" spans="1:60" ht="33.75" outlineLevel="1" x14ac:dyDescent="0.2">
      <c r="A214" s="223">
        <v>63</v>
      </c>
      <c r="B214" s="224" t="s">
        <v>437</v>
      </c>
      <c r="C214" s="235" t="s">
        <v>438</v>
      </c>
      <c r="D214" s="225" t="s">
        <v>329</v>
      </c>
      <c r="E214" s="226">
        <v>1</v>
      </c>
      <c r="F214" s="227"/>
      <c r="G214" s="228">
        <f>ROUND(E214*F214,2)</f>
        <v>0</v>
      </c>
      <c r="H214" s="227"/>
      <c r="I214" s="228">
        <f>ROUND(E214*H214,2)</f>
        <v>0</v>
      </c>
      <c r="J214" s="227"/>
      <c r="K214" s="228">
        <f>ROUND(E214*J214,2)</f>
        <v>0</v>
      </c>
      <c r="L214" s="228">
        <v>21</v>
      </c>
      <c r="M214" s="228">
        <f>G214*(1+L214/100)</f>
        <v>0</v>
      </c>
      <c r="N214" s="228">
        <v>3.4000000000000002E-4</v>
      </c>
      <c r="O214" s="228">
        <f>ROUND(E214*N214,2)</f>
        <v>0</v>
      </c>
      <c r="P214" s="228">
        <v>0</v>
      </c>
      <c r="Q214" s="228">
        <f>ROUND(E214*P214,2)</f>
        <v>0</v>
      </c>
      <c r="R214" s="228" t="s">
        <v>432</v>
      </c>
      <c r="S214" s="228" t="s">
        <v>149</v>
      </c>
      <c r="T214" s="229" t="s">
        <v>149</v>
      </c>
      <c r="U214" s="213">
        <v>0.41</v>
      </c>
      <c r="V214" s="213">
        <f>ROUND(E214*U214,2)</f>
        <v>0.41</v>
      </c>
      <c r="W214" s="213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 t="s">
        <v>167</v>
      </c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</row>
    <row r="215" spans="1:60" outlineLevel="1" x14ac:dyDescent="0.2">
      <c r="A215" s="211"/>
      <c r="B215" s="212"/>
      <c r="C215" s="238" t="s">
        <v>68</v>
      </c>
      <c r="D215" s="214"/>
      <c r="E215" s="215">
        <v>1</v>
      </c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 t="s">
        <v>156</v>
      </c>
      <c r="AH215" s="204">
        <v>0</v>
      </c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</row>
    <row r="216" spans="1:60" outlineLevel="1" x14ac:dyDescent="0.2">
      <c r="A216" s="246">
        <v>64</v>
      </c>
      <c r="B216" s="247" t="s">
        <v>439</v>
      </c>
      <c r="C216" s="256" t="s">
        <v>440</v>
      </c>
      <c r="D216" s="248" t="s">
        <v>441</v>
      </c>
      <c r="E216" s="249">
        <v>2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0</v>
      </c>
      <c r="O216" s="251">
        <f>ROUND(E216*N216,2)</f>
        <v>0</v>
      </c>
      <c r="P216" s="251">
        <v>0</v>
      </c>
      <c r="Q216" s="251">
        <f>ROUND(E216*P216,2)</f>
        <v>0</v>
      </c>
      <c r="R216" s="251"/>
      <c r="S216" s="251" t="s">
        <v>166</v>
      </c>
      <c r="T216" s="252" t="s">
        <v>150</v>
      </c>
      <c r="U216" s="213">
        <v>0</v>
      </c>
      <c r="V216" s="213">
        <f>ROUND(E216*U216,2)</f>
        <v>0</v>
      </c>
      <c r="W216" s="213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 t="s">
        <v>167</v>
      </c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</row>
    <row r="217" spans="1:60" outlineLevel="1" x14ac:dyDescent="0.2">
      <c r="A217" s="246">
        <v>65</v>
      </c>
      <c r="B217" s="247" t="s">
        <v>442</v>
      </c>
      <c r="C217" s="256" t="s">
        <v>443</v>
      </c>
      <c r="D217" s="248" t="s">
        <v>441</v>
      </c>
      <c r="E217" s="249">
        <v>1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51">
        <v>0</v>
      </c>
      <c r="O217" s="251">
        <f>ROUND(E217*N217,2)</f>
        <v>0</v>
      </c>
      <c r="P217" s="251">
        <v>0</v>
      </c>
      <c r="Q217" s="251">
        <f>ROUND(E217*P217,2)</f>
        <v>0</v>
      </c>
      <c r="R217" s="251"/>
      <c r="S217" s="251" t="s">
        <v>166</v>
      </c>
      <c r="T217" s="252" t="s">
        <v>150</v>
      </c>
      <c r="U217" s="213">
        <v>0</v>
      </c>
      <c r="V217" s="213">
        <f>ROUND(E217*U217,2)</f>
        <v>0</v>
      </c>
      <c r="W217" s="213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 t="s">
        <v>167</v>
      </c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</row>
    <row r="218" spans="1:60" outlineLevel="1" x14ac:dyDescent="0.2">
      <c r="A218" s="246">
        <v>66</v>
      </c>
      <c r="B218" s="247" t="s">
        <v>444</v>
      </c>
      <c r="C218" s="256" t="s">
        <v>445</v>
      </c>
      <c r="D218" s="248" t="s">
        <v>441</v>
      </c>
      <c r="E218" s="249">
        <v>1</v>
      </c>
      <c r="F218" s="250"/>
      <c r="G218" s="251">
        <f>ROUND(E218*F218,2)</f>
        <v>0</v>
      </c>
      <c r="H218" s="250"/>
      <c r="I218" s="251">
        <f>ROUND(E218*H218,2)</f>
        <v>0</v>
      </c>
      <c r="J218" s="250"/>
      <c r="K218" s="251">
        <f>ROUND(E218*J218,2)</f>
        <v>0</v>
      </c>
      <c r="L218" s="251">
        <v>21</v>
      </c>
      <c r="M218" s="251">
        <f>G218*(1+L218/100)</f>
        <v>0</v>
      </c>
      <c r="N218" s="251">
        <v>0</v>
      </c>
      <c r="O218" s="251">
        <f>ROUND(E218*N218,2)</f>
        <v>0</v>
      </c>
      <c r="P218" s="251">
        <v>0</v>
      </c>
      <c r="Q218" s="251">
        <f>ROUND(E218*P218,2)</f>
        <v>0</v>
      </c>
      <c r="R218" s="251"/>
      <c r="S218" s="251" t="s">
        <v>166</v>
      </c>
      <c r="T218" s="252" t="s">
        <v>150</v>
      </c>
      <c r="U218" s="213">
        <v>0</v>
      </c>
      <c r="V218" s="213">
        <f>ROUND(E218*U218,2)</f>
        <v>0</v>
      </c>
      <c r="W218" s="213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 t="s">
        <v>167</v>
      </c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</row>
    <row r="219" spans="1:60" ht="22.5" outlineLevel="1" x14ac:dyDescent="0.2">
      <c r="A219" s="246">
        <v>67</v>
      </c>
      <c r="B219" s="247" t="s">
        <v>446</v>
      </c>
      <c r="C219" s="256" t="s">
        <v>447</v>
      </c>
      <c r="D219" s="248" t="s">
        <v>165</v>
      </c>
      <c r="E219" s="249">
        <v>1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1"/>
      <c r="S219" s="251" t="s">
        <v>166</v>
      </c>
      <c r="T219" s="252" t="s">
        <v>150</v>
      </c>
      <c r="U219" s="213">
        <v>0</v>
      </c>
      <c r="V219" s="213">
        <f>ROUND(E219*U219,2)</f>
        <v>0</v>
      </c>
      <c r="W219" s="213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 t="s">
        <v>167</v>
      </c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</row>
    <row r="220" spans="1:60" outlineLevel="1" x14ac:dyDescent="0.2">
      <c r="A220" s="223">
        <v>68</v>
      </c>
      <c r="B220" s="224" t="s">
        <v>448</v>
      </c>
      <c r="C220" s="235" t="s">
        <v>449</v>
      </c>
      <c r="D220" s="225" t="s">
        <v>450</v>
      </c>
      <c r="E220" s="226">
        <v>8.1999999999999993</v>
      </c>
      <c r="F220" s="227"/>
      <c r="G220" s="228">
        <f>ROUND(E220*F220,2)</f>
        <v>0</v>
      </c>
      <c r="H220" s="227"/>
      <c r="I220" s="228">
        <f>ROUND(E220*H220,2)</f>
        <v>0</v>
      </c>
      <c r="J220" s="227"/>
      <c r="K220" s="228">
        <f>ROUND(E220*J220,2)</f>
        <v>0</v>
      </c>
      <c r="L220" s="228">
        <v>21</v>
      </c>
      <c r="M220" s="228">
        <f>G220*(1+L220/100)</f>
        <v>0</v>
      </c>
      <c r="N220" s="228">
        <v>0</v>
      </c>
      <c r="O220" s="228">
        <f>ROUND(E220*N220,2)</f>
        <v>0</v>
      </c>
      <c r="P220" s="228">
        <v>0</v>
      </c>
      <c r="Q220" s="228">
        <f>ROUND(E220*P220,2)</f>
        <v>0</v>
      </c>
      <c r="R220" s="228"/>
      <c r="S220" s="228" t="s">
        <v>166</v>
      </c>
      <c r="T220" s="229" t="s">
        <v>150</v>
      </c>
      <c r="U220" s="213">
        <v>0</v>
      </c>
      <c r="V220" s="213">
        <f>ROUND(E220*U220,2)</f>
        <v>0</v>
      </c>
      <c r="W220" s="213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 t="s">
        <v>167</v>
      </c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</row>
    <row r="221" spans="1:60" outlineLevel="1" x14ac:dyDescent="0.2">
      <c r="A221" s="211"/>
      <c r="B221" s="212"/>
      <c r="C221" s="238" t="s">
        <v>451</v>
      </c>
      <c r="D221" s="214"/>
      <c r="E221" s="215">
        <v>8.1999999999999993</v>
      </c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 t="s">
        <v>156</v>
      </c>
      <c r="AH221" s="204">
        <v>0</v>
      </c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</row>
    <row r="222" spans="1:60" outlineLevel="1" x14ac:dyDescent="0.2">
      <c r="A222" s="246">
        <v>69</v>
      </c>
      <c r="B222" s="247" t="s">
        <v>452</v>
      </c>
      <c r="C222" s="256" t="s">
        <v>453</v>
      </c>
      <c r="D222" s="248" t="s">
        <v>302</v>
      </c>
      <c r="E222" s="249">
        <v>5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1">
        <v>0</v>
      </c>
      <c r="O222" s="251">
        <f>ROUND(E222*N222,2)</f>
        <v>0</v>
      </c>
      <c r="P222" s="251">
        <v>2.98E-3</v>
      </c>
      <c r="Q222" s="251">
        <f>ROUND(E222*P222,2)</f>
        <v>0.01</v>
      </c>
      <c r="R222" s="251"/>
      <c r="S222" s="251" t="s">
        <v>166</v>
      </c>
      <c r="T222" s="252" t="s">
        <v>149</v>
      </c>
      <c r="U222" s="213">
        <v>5.7000000000000002E-2</v>
      </c>
      <c r="V222" s="213">
        <f>ROUND(E222*U222,2)</f>
        <v>0.28999999999999998</v>
      </c>
      <c r="W222" s="213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 t="s">
        <v>167</v>
      </c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</row>
    <row r="223" spans="1:60" outlineLevel="1" x14ac:dyDescent="0.2">
      <c r="A223" s="223">
        <v>70</v>
      </c>
      <c r="B223" s="224" t="s">
        <v>454</v>
      </c>
      <c r="C223" s="235" t="s">
        <v>455</v>
      </c>
      <c r="D223" s="225" t="s">
        <v>235</v>
      </c>
      <c r="E223" s="226">
        <v>7.0849999999999996E-2</v>
      </c>
      <c r="F223" s="227"/>
      <c r="G223" s="228">
        <f>ROUND(E223*F223,2)</f>
        <v>0</v>
      </c>
      <c r="H223" s="227"/>
      <c r="I223" s="228">
        <f>ROUND(E223*H223,2)</f>
        <v>0</v>
      </c>
      <c r="J223" s="227"/>
      <c r="K223" s="228">
        <f>ROUND(E223*J223,2)</f>
        <v>0</v>
      </c>
      <c r="L223" s="228">
        <v>21</v>
      </c>
      <c r="M223" s="228">
        <f>G223*(1+L223/100)</f>
        <v>0</v>
      </c>
      <c r="N223" s="228">
        <v>0</v>
      </c>
      <c r="O223" s="228">
        <f>ROUND(E223*N223,2)</f>
        <v>0</v>
      </c>
      <c r="P223" s="228">
        <v>0</v>
      </c>
      <c r="Q223" s="228">
        <f>ROUND(E223*P223,2)</f>
        <v>0</v>
      </c>
      <c r="R223" s="228" t="s">
        <v>432</v>
      </c>
      <c r="S223" s="228" t="s">
        <v>149</v>
      </c>
      <c r="T223" s="229" t="s">
        <v>149</v>
      </c>
      <c r="U223" s="213">
        <v>4.82</v>
      </c>
      <c r="V223" s="213">
        <f>ROUND(E223*U223,2)</f>
        <v>0.34</v>
      </c>
      <c r="W223" s="213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 t="s">
        <v>387</v>
      </c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</row>
    <row r="224" spans="1:60" outlineLevel="1" x14ac:dyDescent="0.2">
      <c r="A224" s="211"/>
      <c r="B224" s="212"/>
      <c r="C224" s="253" t="s">
        <v>402</v>
      </c>
      <c r="D224" s="244"/>
      <c r="E224" s="244"/>
      <c r="F224" s="244"/>
      <c r="G224" s="244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 t="s">
        <v>200</v>
      </c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</row>
    <row r="225" spans="1:60" x14ac:dyDescent="0.2">
      <c r="A225" s="217" t="s">
        <v>144</v>
      </c>
      <c r="B225" s="218" t="s">
        <v>100</v>
      </c>
      <c r="C225" s="234" t="s">
        <v>101</v>
      </c>
      <c r="D225" s="219"/>
      <c r="E225" s="220"/>
      <c r="F225" s="221"/>
      <c r="G225" s="221">
        <f>SUMIF(AG226:AG232,"&lt;&gt;NOR",G226:G232)</f>
        <v>0</v>
      </c>
      <c r="H225" s="221"/>
      <c r="I225" s="221">
        <f>SUM(I226:I232)</f>
        <v>0</v>
      </c>
      <c r="J225" s="221"/>
      <c r="K225" s="221">
        <f>SUM(K226:K232)</f>
        <v>0</v>
      </c>
      <c r="L225" s="221"/>
      <c r="M225" s="221">
        <f>SUM(M226:M232)</f>
        <v>0</v>
      </c>
      <c r="N225" s="221"/>
      <c r="O225" s="221">
        <f>SUM(O226:O232)</f>
        <v>0.22</v>
      </c>
      <c r="P225" s="221"/>
      <c r="Q225" s="221">
        <f>SUM(Q226:Q232)</f>
        <v>0</v>
      </c>
      <c r="R225" s="221"/>
      <c r="S225" s="221"/>
      <c r="T225" s="222"/>
      <c r="U225" s="216"/>
      <c r="V225" s="216">
        <f>SUM(V226:V232)</f>
        <v>16.650000000000002</v>
      </c>
      <c r="W225" s="216"/>
      <c r="AG225" t="s">
        <v>145</v>
      </c>
    </row>
    <row r="226" spans="1:60" ht="22.5" outlineLevel="1" x14ac:dyDescent="0.2">
      <c r="A226" s="223">
        <v>71</v>
      </c>
      <c r="B226" s="224" t="s">
        <v>456</v>
      </c>
      <c r="C226" s="235" t="s">
        <v>457</v>
      </c>
      <c r="D226" s="225" t="s">
        <v>302</v>
      </c>
      <c r="E226" s="226">
        <v>93.75</v>
      </c>
      <c r="F226" s="227"/>
      <c r="G226" s="228">
        <f>ROUND(E226*F226,2)</f>
        <v>0</v>
      </c>
      <c r="H226" s="227"/>
      <c r="I226" s="228">
        <f>ROUND(E226*H226,2)</f>
        <v>0</v>
      </c>
      <c r="J226" s="227"/>
      <c r="K226" s="228">
        <f>ROUND(E226*J226,2)</f>
        <v>0</v>
      </c>
      <c r="L226" s="228">
        <v>21</v>
      </c>
      <c r="M226" s="228">
        <f>G226*(1+L226/100)</f>
        <v>0</v>
      </c>
      <c r="N226" s="228">
        <v>1.8000000000000001E-4</v>
      </c>
      <c r="O226" s="228">
        <f>ROUND(E226*N226,2)</f>
        <v>0.02</v>
      </c>
      <c r="P226" s="228">
        <v>0</v>
      </c>
      <c r="Q226" s="228">
        <f>ROUND(E226*P226,2)</f>
        <v>0</v>
      </c>
      <c r="R226" s="228" t="s">
        <v>458</v>
      </c>
      <c r="S226" s="228" t="s">
        <v>149</v>
      </c>
      <c r="T226" s="229" t="s">
        <v>149</v>
      </c>
      <c r="U226" s="213">
        <v>0.17249999999999999</v>
      </c>
      <c r="V226" s="213">
        <f>ROUND(E226*U226,2)</f>
        <v>16.170000000000002</v>
      </c>
      <c r="W226" s="213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 t="s">
        <v>167</v>
      </c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</row>
    <row r="227" spans="1:60" outlineLevel="1" x14ac:dyDescent="0.2">
      <c r="A227" s="211"/>
      <c r="B227" s="212"/>
      <c r="C227" s="238" t="s">
        <v>459</v>
      </c>
      <c r="D227" s="214"/>
      <c r="E227" s="215">
        <v>93.75</v>
      </c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 t="s">
        <v>156</v>
      </c>
      <c r="AH227" s="204">
        <v>0</v>
      </c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</row>
    <row r="228" spans="1:60" outlineLevel="1" x14ac:dyDescent="0.2">
      <c r="A228" s="223">
        <v>72</v>
      </c>
      <c r="B228" s="224" t="s">
        <v>460</v>
      </c>
      <c r="C228" s="235" t="s">
        <v>461</v>
      </c>
      <c r="D228" s="225" t="s">
        <v>197</v>
      </c>
      <c r="E228" s="226">
        <v>0.36</v>
      </c>
      <c r="F228" s="227"/>
      <c r="G228" s="228">
        <f>ROUND(E228*F228,2)</f>
        <v>0</v>
      </c>
      <c r="H228" s="227"/>
      <c r="I228" s="228">
        <f>ROUND(E228*H228,2)</f>
        <v>0</v>
      </c>
      <c r="J228" s="227"/>
      <c r="K228" s="228">
        <f>ROUND(E228*J228,2)</f>
        <v>0</v>
      </c>
      <c r="L228" s="228">
        <v>21</v>
      </c>
      <c r="M228" s="228">
        <f>G228*(1+L228/100)</f>
        <v>0</v>
      </c>
      <c r="N228" s="228">
        <v>0.55000000000000004</v>
      </c>
      <c r="O228" s="228">
        <f>ROUND(E228*N228,2)</f>
        <v>0.2</v>
      </c>
      <c r="P228" s="228">
        <v>0</v>
      </c>
      <c r="Q228" s="228">
        <f>ROUND(E228*P228,2)</f>
        <v>0</v>
      </c>
      <c r="R228" s="228" t="s">
        <v>330</v>
      </c>
      <c r="S228" s="228" t="s">
        <v>149</v>
      </c>
      <c r="T228" s="229" t="s">
        <v>149</v>
      </c>
      <c r="U228" s="213">
        <v>0</v>
      </c>
      <c r="V228" s="213">
        <f>ROUND(E228*U228,2)</f>
        <v>0</v>
      </c>
      <c r="W228" s="213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 t="s">
        <v>331</v>
      </c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</row>
    <row r="229" spans="1:60" outlineLevel="1" x14ac:dyDescent="0.2">
      <c r="A229" s="211"/>
      <c r="B229" s="212"/>
      <c r="C229" s="238" t="s">
        <v>462</v>
      </c>
      <c r="D229" s="214"/>
      <c r="E229" s="215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 t="s">
        <v>156</v>
      </c>
      <c r="AH229" s="204">
        <v>0</v>
      </c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</row>
    <row r="230" spans="1:60" outlineLevel="1" x14ac:dyDescent="0.2">
      <c r="A230" s="211"/>
      <c r="B230" s="212"/>
      <c r="C230" s="238" t="s">
        <v>463</v>
      </c>
      <c r="D230" s="214"/>
      <c r="E230" s="215">
        <v>0.36</v>
      </c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 t="s">
        <v>156</v>
      </c>
      <c r="AH230" s="204">
        <v>5</v>
      </c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</row>
    <row r="231" spans="1:60" outlineLevel="1" x14ac:dyDescent="0.2">
      <c r="A231" s="223">
        <v>73</v>
      </c>
      <c r="B231" s="224" t="s">
        <v>464</v>
      </c>
      <c r="C231" s="235" t="s">
        <v>465</v>
      </c>
      <c r="D231" s="225" t="s">
        <v>235</v>
      </c>
      <c r="E231" s="226">
        <v>0.21487999999999999</v>
      </c>
      <c r="F231" s="227"/>
      <c r="G231" s="228">
        <f>ROUND(E231*F231,2)</f>
        <v>0</v>
      </c>
      <c r="H231" s="227"/>
      <c r="I231" s="228">
        <f>ROUND(E231*H231,2)</f>
        <v>0</v>
      </c>
      <c r="J231" s="227"/>
      <c r="K231" s="228">
        <f>ROUND(E231*J231,2)</f>
        <v>0</v>
      </c>
      <c r="L231" s="228">
        <v>21</v>
      </c>
      <c r="M231" s="228">
        <f>G231*(1+L231/100)</f>
        <v>0</v>
      </c>
      <c r="N231" s="228">
        <v>0</v>
      </c>
      <c r="O231" s="228">
        <f>ROUND(E231*N231,2)</f>
        <v>0</v>
      </c>
      <c r="P231" s="228">
        <v>0</v>
      </c>
      <c r="Q231" s="228">
        <f>ROUND(E231*P231,2)</f>
        <v>0</v>
      </c>
      <c r="R231" s="228" t="s">
        <v>458</v>
      </c>
      <c r="S231" s="228" t="s">
        <v>149</v>
      </c>
      <c r="T231" s="229" t="s">
        <v>149</v>
      </c>
      <c r="U231" s="213">
        <v>2.2549999999999999</v>
      </c>
      <c r="V231" s="213">
        <f>ROUND(E231*U231,2)</f>
        <v>0.48</v>
      </c>
      <c r="W231" s="213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 t="s">
        <v>387</v>
      </c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</row>
    <row r="232" spans="1:60" outlineLevel="1" x14ac:dyDescent="0.2">
      <c r="A232" s="211"/>
      <c r="B232" s="212"/>
      <c r="C232" s="253" t="s">
        <v>402</v>
      </c>
      <c r="D232" s="244"/>
      <c r="E232" s="244"/>
      <c r="F232" s="244"/>
      <c r="G232" s="244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 t="s">
        <v>200</v>
      </c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</row>
    <row r="233" spans="1:60" x14ac:dyDescent="0.2">
      <c r="A233" s="217" t="s">
        <v>144</v>
      </c>
      <c r="B233" s="218" t="s">
        <v>102</v>
      </c>
      <c r="C233" s="234" t="s">
        <v>103</v>
      </c>
      <c r="D233" s="219"/>
      <c r="E233" s="220"/>
      <c r="F233" s="221"/>
      <c r="G233" s="221">
        <f>SUMIF(AG234:AG261,"&lt;&gt;NOR",G234:G261)</f>
        <v>0</v>
      </c>
      <c r="H233" s="221"/>
      <c r="I233" s="221">
        <f>SUM(I234:I261)</f>
        <v>0</v>
      </c>
      <c r="J233" s="221"/>
      <c r="K233" s="221">
        <f>SUM(K234:K261)</f>
        <v>0</v>
      </c>
      <c r="L233" s="221"/>
      <c r="M233" s="221">
        <f>SUM(M234:M261)</f>
        <v>0</v>
      </c>
      <c r="N233" s="221"/>
      <c r="O233" s="221">
        <f>SUM(O234:O261)</f>
        <v>0</v>
      </c>
      <c r="P233" s="221"/>
      <c r="Q233" s="221">
        <f>SUM(Q234:Q261)</f>
        <v>0.09</v>
      </c>
      <c r="R233" s="221"/>
      <c r="S233" s="221"/>
      <c r="T233" s="222"/>
      <c r="U233" s="216"/>
      <c r="V233" s="216">
        <f>SUM(V234:V261)</f>
        <v>9.2200000000000006</v>
      </c>
      <c r="W233" s="216"/>
      <c r="AG233" t="s">
        <v>145</v>
      </c>
    </row>
    <row r="234" spans="1:60" ht="22.5" outlineLevel="1" x14ac:dyDescent="0.2">
      <c r="A234" s="223">
        <v>74</v>
      </c>
      <c r="B234" s="224" t="s">
        <v>466</v>
      </c>
      <c r="C234" s="235" t="s">
        <v>467</v>
      </c>
      <c r="D234" s="225" t="s">
        <v>468</v>
      </c>
      <c r="E234" s="226">
        <v>94.973669999999998</v>
      </c>
      <c r="F234" s="227"/>
      <c r="G234" s="228">
        <f>ROUND(E234*F234,2)</f>
        <v>0</v>
      </c>
      <c r="H234" s="227"/>
      <c r="I234" s="228">
        <f>ROUND(E234*H234,2)</f>
        <v>0</v>
      </c>
      <c r="J234" s="227"/>
      <c r="K234" s="228">
        <f>ROUND(E234*J234,2)</f>
        <v>0</v>
      </c>
      <c r="L234" s="228">
        <v>21</v>
      </c>
      <c r="M234" s="228">
        <f>G234*(1+L234/100)</f>
        <v>0</v>
      </c>
      <c r="N234" s="228">
        <v>5.0000000000000002E-5</v>
      </c>
      <c r="O234" s="228">
        <f>ROUND(E234*N234,2)</f>
        <v>0</v>
      </c>
      <c r="P234" s="228">
        <v>1E-3</v>
      </c>
      <c r="Q234" s="228">
        <f>ROUND(E234*P234,2)</f>
        <v>0.09</v>
      </c>
      <c r="R234" s="228" t="s">
        <v>469</v>
      </c>
      <c r="S234" s="228" t="s">
        <v>149</v>
      </c>
      <c r="T234" s="229" t="s">
        <v>149</v>
      </c>
      <c r="U234" s="213">
        <v>9.7000000000000003E-2</v>
      </c>
      <c r="V234" s="213">
        <f>ROUND(E234*U234,2)</f>
        <v>9.2100000000000009</v>
      </c>
      <c r="W234" s="213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 t="s">
        <v>167</v>
      </c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</row>
    <row r="235" spans="1:60" outlineLevel="1" x14ac:dyDescent="0.2">
      <c r="A235" s="211"/>
      <c r="B235" s="212"/>
      <c r="C235" s="238" t="s">
        <v>470</v>
      </c>
      <c r="D235" s="214"/>
      <c r="E235" s="215">
        <v>36</v>
      </c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 t="s">
        <v>156</v>
      </c>
      <c r="AH235" s="204">
        <v>0</v>
      </c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</row>
    <row r="236" spans="1:60" outlineLevel="1" x14ac:dyDescent="0.2">
      <c r="A236" s="211"/>
      <c r="B236" s="212"/>
      <c r="C236" s="238" t="s">
        <v>471</v>
      </c>
      <c r="D236" s="214"/>
      <c r="E236" s="215">
        <v>14.04</v>
      </c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 t="s">
        <v>156</v>
      </c>
      <c r="AH236" s="204">
        <v>0</v>
      </c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</row>
    <row r="237" spans="1:60" outlineLevel="1" x14ac:dyDescent="0.2">
      <c r="A237" s="211"/>
      <c r="B237" s="212"/>
      <c r="C237" s="238" t="s">
        <v>472</v>
      </c>
      <c r="D237" s="214"/>
      <c r="E237" s="215">
        <v>32.5458</v>
      </c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 t="s">
        <v>156</v>
      </c>
      <c r="AH237" s="204">
        <v>0</v>
      </c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</row>
    <row r="238" spans="1:60" outlineLevel="1" x14ac:dyDescent="0.2">
      <c r="A238" s="211"/>
      <c r="B238" s="212"/>
      <c r="C238" s="254" t="s">
        <v>473</v>
      </c>
      <c r="D238" s="242"/>
      <c r="E238" s="243">
        <v>12.387869999999999</v>
      </c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 t="s">
        <v>156</v>
      </c>
      <c r="AH238" s="204">
        <v>4</v>
      </c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</row>
    <row r="239" spans="1:60" outlineLevel="1" x14ac:dyDescent="0.2">
      <c r="A239" s="223">
        <v>75</v>
      </c>
      <c r="B239" s="224" t="s">
        <v>474</v>
      </c>
      <c r="C239" s="235" t="s">
        <v>475</v>
      </c>
      <c r="D239" s="225" t="s">
        <v>189</v>
      </c>
      <c r="E239" s="226">
        <v>170.66632000000001</v>
      </c>
      <c r="F239" s="227"/>
      <c r="G239" s="228">
        <f>ROUND(E239*F239,2)</f>
        <v>0</v>
      </c>
      <c r="H239" s="227"/>
      <c r="I239" s="228">
        <f>ROUND(E239*H239,2)</f>
        <v>0</v>
      </c>
      <c r="J239" s="227"/>
      <c r="K239" s="228">
        <f>ROUND(E239*J239,2)</f>
        <v>0</v>
      </c>
      <c r="L239" s="228">
        <v>21</v>
      </c>
      <c r="M239" s="228">
        <f>G239*(1+L239/100)</f>
        <v>0</v>
      </c>
      <c r="N239" s="228">
        <v>0</v>
      </c>
      <c r="O239" s="228">
        <f>ROUND(E239*N239,2)</f>
        <v>0</v>
      </c>
      <c r="P239" s="228">
        <v>0</v>
      </c>
      <c r="Q239" s="228">
        <f>ROUND(E239*P239,2)</f>
        <v>0</v>
      </c>
      <c r="R239" s="228"/>
      <c r="S239" s="228" t="s">
        <v>166</v>
      </c>
      <c r="T239" s="229" t="s">
        <v>150</v>
      </c>
      <c r="U239" s="213">
        <v>0</v>
      </c>
      <c r="V239" s="213">
        <f>ROUND(E239*U239,2)</f>
        <v>0</v>
      </c>
      <c r="W239" s="213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 t="s">
        <v>167</v>
      </c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</row>
    <row r="240" spans="1:60" outlineLevel="1" x14ac:dyDescent="0.2">
      <c r="A240" s="211"/>
      <c r="B240" s="212"/>
      <c r="C240" s="238" t="s">
        <v>476</v>
      </c>
      <c r="D240" s="214"/>
      <c r="E240" s="215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 t="s">
        <v>156</v>
      </c>
      <c r="AH240" s="204">
        <v>0</v>
      </c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</row>
    <row r="241" spans="1:60" outlineLevel="1" x14ac:dyDescent="0.2">
      <c r="A241" s="211"/>
      <c r="B241" s="212"/>
      <c r="C241" s="238" t="s">
        <v>477</v>
      </c>
      <c r="D241" s="214"/>
      <c r="E241" s="215">
        <v>43.92</v>
      </c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 t="s">
        <v>156</v>
      </c>
      <c r="AH241" s="204">
        <v>0</v>
      </c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</row>
    <row r="242" spans="1:60" outlineLevel="1" x14ac:dyDescent="0.2">
      <c r="A242" s="211"/>
      <c r="B242" s="212"/>
      <c r="C242" s="238" t="s">
        <v>478</v>
      </c>
      <c r="D242" s="214"/>
      <c r="E242" s="215">
        <v>82.403999999999996</v>
      </c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 t="s">
        <v>156</v>
      </c>
      <c r="AH242" s="204">
        <v>0</v>
      </c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</row>
    <row r="243" spans="1:60" ht="22.5" outlineLevel="1" x14ac:dyDescent="0.2">
      <c r="A243" s="211"/>
      <c r="B243" s="212"/>
      <c r="C243" s="238" t="s">
        <v>479</v>
      </c>
      <c r="D243" s="214"/>
      <c r="E243" s="215">
        <v>11.13</v>
      </c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 t="s">
        <v>156</v>
      </c>
      <c r="AH243" s="204">
        <v>0</v>
      </c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</row>
    <row r="244" spans="1:60" outlineLevel="1" x14ac:dyDescent="0.2">
      <c r="A244" s="211"/>
      <c r="B244" s="212"/>
      <c r="C244" s="254" t="s">
        <v>480</v>
      </c>
      <c r="D244" s="242"/>
      <c r="E244" s="243">
        <v>10.996320000000001</v>
      </c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 t="s">
        <v>156</v>
      </c>
      <c r="AH244" s="204">
        <v>4</v>
      </c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</row>
    <row r="245" spans="1:60" outlineLevel="1" x14ac:dyDescent="0.2">
      <c r="A245" s="211"/>
      <c r="B245" s="212"/>
      <c r="C245" s="238" t="s">
        <v>203</v>
      </c>
      <c r="D245" s="214"/>
      <c r="E245" s="215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 t="s">
        <v>156</v>
      </c>
      <c r="AH245" s="204">
        <v>0</v>
      </c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</row>
    <row r="246" spans="1:60" outlineLevel="1" x14ac:dyDescent="0.2">
      <c r="A246" s="211"/>
      <c r="B246" s="212"/>
      <c r="C246" s="238" t="s">
        <v>481</v>
      </c>
      <c r="D246" s="214"/>
      <c r="E246" s="215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 t="s">
        <v>156</v>
      </c>
      <c r="AH246" s="204">
        <v>0</v>
      </c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</row>
    <row r="247" spans="1:60" outlineLevel="1" x14ac:dyDescent="0.2">
      <c r="A247" s="211"/>
      <c r="B247" s="212"/>
      <c r="C247" s="238" t="s">
        <v>482</v>
      </c>
      <c r="D247" s="214"/>
      <c r="E247" s="215">
        <v>1.98</v>
      </c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 t="s">
        <v>156</v>
      </c>
      <c r="AH247" s="204">
        <v>0</v>
      </c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</row>
    <row r="248" spans="1:60" outlineLevel="1" x14ac:dyDescent="0.2">
      <c r="A248" s="211"/>
      <c r="B248" s="212"/>
      <c r="C248" s="238" t="s">
        <v>483</v>
      </c>
      <c r="D248" s="214"/>
      <c r="E248" s="215">
        <v>4.8600000000000003</v>
      </c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 t="s">
        <v>156</v>
      </c>
      <c r="AH248" s="204">
        <v>0</v>
      </c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</row>
    <row r="249" spans="1:60" outlineLevel="1" x14ac:dyDescent="0.2">
      <c r="A249" s="211"/>
      <c r="B249" s="212"/>
      <c r="C249" s="238" t="s">
        <v>484</v>
      </c>
      <c r="D249" s="214"/>
      <c r="E249" s="215">
        <v>2.464</v>
      </c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 t="s">
        <v>156</v>
      </c>
      <c r="AH249" s="204">
        <v>0</v>
      </c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</row>
    <row r="250" spans="1:60" outlineLevel="1" x14ac:dyDescent="0.2">
      <c r="A250" s="211"/>
      <c r="B250" s="212"/>
      <c r="C250" s="238" t="s">
        <v>485</v>
      </c>
      <c r="D250" s="214"/>
      <c r="E250" s="215">
        <v>12.912000000000001</v>
      </c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 t="s">
        <v>156</v>
      </c>
      <c r="AH250" s="204">
        <v>0</v>
      </c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</row>
    <row r="251" spans="1:60" ht="22.5" outlineLevel="1" x14ac:dyDescent="0.2">
      <c r="A251" s="223">
        <v>76</v>
      </c>
      <c r="B251" s="224" t="s">
        <v>486</v>
      </c>
      <c r="C251" s="235" t="s">
        <v>487</v>
      </c>
      <c r="D251" s="225" t="s">
        <v>189</v>
      </c>
      <c r="E251" s="226">
        <v>221.86622</v>
      </c>
      <c r="F251" s="227"/>
      <c r="G251" s="228">
        <f>ROUND(E251*F251,2)</f>
        <v>0</v>
      </c>
      <c r="H251" s="227"/>
      <c r="I251" s="228">
        <f>ROUND(E251*H251,2)</f>
        <v>0</v>
      </c>
      <c r="J251" s="227"/>
      <c r="K251" s="228">
        <f>ROUND(E251*J251,2)</f>
        <v>0</v>
      </c>
      <c r="L251" s="228">
        <v>21</v>
      </c>
      <c r="M251" s="228">
        <f>G251*(1+L251/100)</f>
        <v>0</v>
      </c>
      <c r="N251" s="228">
        <v>0</v>
      </c>
      <c r="O251" s="228">
        <f>ROUND(E251*N251,2)</f>
        <v>0</v>
      </c>
      <c r="P251" s="228">
        <v>0</v>
      </c>
      <c r="Q251" s="228">
        <f>ROUND(E251*P251,2)</f>
        <v>0</v>
      </c>
      <c r="R251" s="228"/>
      <c r="S251" s="228" t="s">
        <v>166</v>
      </c>
      <c r="T251" s="229" t="s">
        <v>150</v>
      </c>
      <c r="U251" s="213">
        <v>0</v>
      </c>
      <c r="V251" s="213">
        <f>ROUND(E251*U251,2)</f>
        <v>0</v>
      </c>
      <c r="W251" s="213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 t="s">
        <v>167</v>
      </c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</row>
    <row r="252" spans="1:60" outlineLevel="1" x14ac:dyDescent="0.2">
      <c r="A252" s="211"/>
      <c r="B252" s="212"/>
      <c r="C252" s="236" t="s">
        <v>488</v>
      </c>
      <c r="D252" s="230"/>
      <c r="E252" s="230"/>
      <c r="F252" s="230"/>
      <c r="G252" s="230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 t="s">
        <v>153</v>
      </c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</row>
    <row r="253" spans="1:60" outlineLevel="1" x14ac:dyDescent="0.2">
      <c r="A253" s="211"/>
      <c r="B253" s="212"/>
      <c r="C253" s="238" t="s">
        <v>489</v>
      </c>
      <c r="D253" s="214"/>
      <c r="E253" s="215">
        <v>170.66632000000001</v>
      </c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 t="s">
        <v>156</v>
      </c>
      <c r="AH253" s="204">
        <v>5</v>
      </c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</row>
    <row r="254" spans="1:60" outlineLevel="1" x14ac:dyDescent="0.2">
      <c r="A254" s="211"/>
      <c r="B254" s="212"/>
      <c r="C254" s="254" t="s">
        <v>490</v>
      </c>
      <c r="D254" s="242"/>
      <c r="E254" s="243">
        <v>51.1999</v>
      </c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 t="s">
        <v>156</v>
      </c>
      <c r="AH254" s="204">
        <v>4</v>
      </c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</row>
    <row r="255" spans="1:60" ht="22.5" outlineLevel="1" x14ac:dyDescent="0.2">
      <c r="A255" s="223">
        <v>77</v>
      </c>
      <c r="B255" s="224" t="s">
        <v>491</v>
      </c>
      <c r="C255" s="235" t="s">
        <v>492</v>
      </c>
      <c r="D255" s="225" t="s">
        <v>493</v>
      </c>
      <c r="E255" s="226">
        <v>376.32</v>
      </c>
      <c r="F255" s="227"/>
      <c r="G255" s="228">
        <f>ROUND(E255*F255,2)</f>
        <v>0</v>
      </c>
      <c r="H255" s="227"/>
      <c r="I255" s="228">
        <f>ROUND(E255*H255,2)</f>
        <v>0</v>
      </c>
      <c r="J255" s="227"/>
      <c r="K255" s="228">
        <f>ROUND(E255*J255,2)</f>
        <v>0</v>
      </c>
      <c r="L255" s="228">
        <v>21</v>
      </c>
      <c r="M255" s="228">
        <f>G255*(1+L255/100)</f>
        <v>0</v>
      </c>
      <c r="N255" s="228">
        <v>0</v>
      </c>
      <c r="O255" s="228">
        <f>ROUND(E255*N255,2)</f>
        <v>0</v>
      </c>
      <c r="P255" s="228">
        <v>0</v>
      </c>
      <c r="Q255" s="228">
        <f>ROUND(E255*P255,2)</f>
        <v>0</v>
      </c>
      <c r="R255" s="228"/>
      <c r="S255" s="228" t="s">
        <v>166</v>
      </c>
      <c r="T255" s="229" t="s">
        <v>150</v>
      </c>
      <c r="U255" s="213">
        <v>0</v>
      </c>
      <c r="V255" s="213">
        <f>ROUND(E255*U255,2)</f>
        <v>0</v>
      </c>
      <c r="W255" s="213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 t="s">
        <v>167</v>
      </c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</row>
    <row r="256" spans="1:60" outlineLevel="1" x14ac:dyDescent="0.2">
      <c r="A256" s="211"/>
      <c r="B256" s="212"/>
      <c r="C256" s="238" t="s">
        <v>203</v>
      </c>
      <c r="D256" s="214"/>
      <c r="E256" s="215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 t="s">
        <v>156</v>
      </c>
      <c r="AH256" s="204">
        <v>0</v>
      </c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</row>
    <row r="257" spans="1:60" ht="22.5" outlineLevel="1" x14ac:dyDescent="0.2">
      <c r="A257" s="211"/>
      <c r="B257" s="212"/>
      <c r="C257" s="238" t="s">
        <v>494</v>
      </c>
      <c r="D257" s="214"/>
      <c r="E257" s="215">
        <v>376.32</v>
      </c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 t="s">
        <v>156</v>
      </c>
      <c r="AH257" s="204">
        <v>0</v>
      </c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</row>
    <row r="258" spans="1:60" outlineLevel="1" x14ac:dyDescent="0.2">
      <c r="A258" s="223">
        <v>78</v>
      </c>
      <c r="B258" s="224" t="s">
        <v>495</v>
      </c>
      <c r="C258" s="235" t="s">
        <v>496</v>
      </c>
      <c r="D258" s="225" t="s">
        <v>497</v>
      </c>
      <c r="E258" s="226">
        <v>4.5</v>
      </c>
      <c r="F258" s="227"/>
      <c r="G258" s="228">
        <f>ROUND(E258*F258,2)</f>
        <v>0</v>
      </c>
      <c r="H258" s="227"/>
      <c r="I258" s="228">
        <f>ROUND(E258*H258,2)</f>
        <v>0</v>
      </c>
      <c r="J258" s="227"/>
      <c r="K258" s="228">
        <f>ROUND(E258*J258,2)</f>
        <v>0</v>
      </c>
      <c r="L258" s="228">
        <v>21</v>
      </c>
      <c r="M258" s="228">
        <f>G258*(1+L258/100)</f>
        <v>0</v>
      </c>
      <c r="N258" s="228">
        <v>0</v>
      </c>
      <c r="O258" s="228">
        <f>ROUND(E258*N258,2)</f>
        <v>0</v>
      </c>
      <c r="P258" s="228">
        <v>0</v>
      </c>
      <c r="Q258" s="228">
        <f>ROUND(E258*P258,2)</f>
        <v>0</v>
      </c>
      <c r="R258" s="228"/>
      <c r="S258" s="228" t="s">
        <v>166</v>
      </c>
      <c r="T258" s="229" t="s">
        <v>150</v>
      </c>
      <c r="U258" s="213">
        <v>0</v>
      </c>
      <c r="V258" s="213">
        <f>ROUND(E258*U258,2)</f>
        <v>0</v>
      </c>
      <c r="W258" s="213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 t="s">
        <v>167</v>
      </c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</row>
    <row r="259" spans="1:60" outlineLevel="1" x14ac:dyDescent="0.2">
      <c r="A259" s="211"/>
      <c r="B259" s="212"/>
      <c r="C259" s="238" t="s">
        <v>498</v>
      </c>
      <c r="D259" s="214"/>
      <c r="E259" s="215">
        <v>4.5</v>
      </c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 t="s">
        <v>156</v>
      </c>
      <c r="AH259" s="204">
        <v>0</v>
      </c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</row>
    <row r="260" spans="1:60" outlineLevel="1" x14ac:dyDescent="0.2">
      <c r="A260" s="223">
        <v>79</v>
      </c>
      <c r="B260" s="224" t="s">
        <v>499</v>
      </c>
      <c r="C260" s="235" t="s">
        <v>500</v>
      </c>
      <c r="D260" s="225" t="s">
        <v>235</v>
      </c>
      <c r="E260" s="226">
        <v>4.7499999999999999E-3</v>
      </c>
      <c r="F260" s="227"/>
      <c r="G260" s="228">
        <f>ROUND(E260*F260,2)</f>
        <v>0</v>
      </c>
      <c r="H260" s="227"/>
      <c r="I260" s="228">
        <f>ROUND(E260*H260,2)</f>
        <v>0</v>
      </c>
      <c r="J260" s="227"/>
      <c r="K260" s="228">
        <f>ROUND(E260*J260,2)</f>
        <v>0</v>
      </c>
      <c r="L260" s="228">
        <v>21</v>
      </c>
      <c r="M260" s="228">
        <f>G260*(1+L260/100)</f>
        <v>0</v>
      </c>
      <c r="N260" s="228">
        <v>0</v>
      </c>
      <c r="O260" s="228">
        <f>ROUND(E260*N260,2)</f>
        <v>0</v>
      </c>
      <c r="P260" s="228">
        <v>0</v>
      </c>
      <c r="Q260" s="228">
        <f>ROUND(E260*P260,2)</f>
        <v>0</v>
      </c>
      <c r="R260" s="228" t="s">
        <v>469</v>
      </c>
      <c r="S260" s="228" t="s">
        <v>149</v>
      </c>
      <c r="T260" s="229" t="s">
        <v>149</v>
      </c>
      <c r="U260" s="213">
        <v>3.0059999999999998</v>
      </c>
      <c r="V260" s="213">
        <f>ROUND(E260*U260,2)</f>
        <v>0.01</v>
      </c>
      <c r="W260" s="213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 t="s">
        <v>387</v>
      </c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</row>
    <row r="261" spans="1:60" outlineLevel="1" x14ac:dyDescent="0.2">
      <c r="A261" s="211"/>
      <c r="B261" s="212"/>
      <c r="C261" s="253" t="s">
        <v>402</v>
      </c>
      <c r="D261" s="244"/>
      <c r="E261" s="244"/>
      <c r="F261" s="244"/>
      <c r="G261" s="244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 t="s">
        <v>200</v>
      </c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</row>
    <row r="262" spans="1:60" x14ac:dyDescent="0.2">
      <c r="A262" s="217" t="s">
        <v>144</v>
      </c>
      <c r="B262" s="218" t="s">
        <v>104</v>
      </c>
      <c r="C262" s="234" t="s">
        <v>105</v>
      </c>
      <c r="D262" s="219"/>
      <c r="E262" s="220"/>
      <c r="F262" s="221"/>
      <c r="G262" s="221">
        <f>SUMIF(AG263:AG273,"&lt;&gt;NOR",G263:G273)</f>
        <v>0</v>
      </c>
      <c r="H262" s="221"/>
      <c r="I262" s="221">
        <f>SUM(I263:I273)</f>
        <v>0</v>
      </c>
      <c r="J262" s="221"/>
      <c r="K262" s="221">
        <f>SUM(K263:K273)</f>
        <v>0</v>
      </c>
      <c r="L262" s="221"/>
      <c r="M262" s="221">
        <f>SUM(M263:M273)</f>
        <v>0</v>
      </c>
      <c r="N262" s="221"/>
      <c r="O262" s="221">
        <f>SUM(O263:O273)</f>
        <v>0.14000000000000001</v>
      </c>
      <c r="P262" s="221"/>
      <c r="Q262" s="221">
        <f>SUM(Q263:Q273)</f>
        <v>0</v>
      </c>
      <c r="R262" s="221"/>
      <c r="S262" s="221"/>
      <c r="T262" s="222"/>
      <c r="U262" s="216"/>
      <c r="V262" s="216">
        <f>SUM(V263:V273)</f>
        <v>89.92</v>
      </c>
      <c r="W262" s="216"/>
      <c r="AG262" t="s">
        <v>145</v>
      </c>
    </row>
    <row r="263" spans="1:60" ht="22.5" outlineLevel="1" x14ac:dyDescent="0.2">
      <c r="A263" s="223">
        <v>80</v>
      </c>
      <c r="B263" s="224" t="s">
        <v>501</v>
      </c>
      <c r="C263" s="235" t="s">
        <v>502</v>
      </c>
      <c r="D263" s="225" t="s">
        <v>189</v>
      </c>
      <c r="E263" s="226">
        <v>512.75986999999998</v>
      </c>
      <c r="F263" s="227"/>
      <c r="G263" s="228">
        <f>ROUND(E263*F263,2)</f>
        <v>0</v>
      </c>
      <c r="H263" s="227"/>
      <c r="I263" s="228">
        <f>ROUND(E263*H263,2)</f>
        <v>0</v>
      </c>
      <c r="J263" s="227"/>
      <c r="K263" s="228">
        <f>ROUND(E263*J263,2)</f>
        <v>0</v>
      </c>
      <c r="L263" s="228">
        <v>21</v>
      </c>
      <c r="M263" s="228">
        <f>G263*(1+L263/100)</f>
        <v>0</v>
      </c>
      <c r="N263" s="228">
        <v>1.6000000000000001E-4</v>
      </c>
      <c r="O263" s="228">
        <f>ROUND(E263*N263,2)</f>
        <v>0.08</v>
      </c>
      <c r="P263" s="228">
        <v>0</v>
      </c>
      <c r="Q263" s="228">
        <f>ROUND(E263*P263,2)</f>
        <v>0</v>
      </c>
      <c r="R263" s="228" t="s">
        <v>503</v>
      </c>
      <c r="S263" s="228" t="s">
        <v>149</v>
      </c>
      <c r="T263" s="229" t="s">
        <v>504</v>
      </c>
      <c r="U263" s="213">
        <v>0.15</v>
      </c>
      <c r="V263" s="213">
        <f>ROUND(E263*U263,2)</f>
        <v>76.91</v>
      </c>
      <c r="W263" s="213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 t="s">
        <v>167</v>
      </c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</row>
    <row r="264" spans="1:60" outlineLevel="1" x14ac:dyDescent="0.2">
      <c r="A264" s="211"/>
      <c r="B264" s="212"/>
      <c r="C264" s="253" t="s">
        <v>505</v>
      </c>
      <c r="D264" s="244"/>
      <c r="E264" s="244"/>
      <c r="F264" s="244"/>
      <c r="G264" s="244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 t="s">
        <v>200</v>
      </c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</row>
    <row r="265" spans="1:60" outlineLevel="1" x14ac:dyDescent="0.2">
      <c r="A265" s="211"/>
      <c r="B265" s="212"/>
      <c r="C265" s="237" t="s">
        <v>506</v>
      </c>
      <c r="D265" s="232"/>
      <c r="E265" s="232"/>
      <c r="F265" s="232"/>
      <c r="G265" s="232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 t="s">
        <v>153</v>
      </c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</row>
    <row r="266" spans="1:60" outlineLevel="1" x14ac:dyDescent="0.2">
      <c r="A266" s="211"/>
      <c r="B266" s="212"/>
      <c r="C266" s="238" t="s">
        <v>507</v>
      </c>
      <c r="D266" s="214"/>
      <c r="E266" s="215">
        <v>28.16</v>
      </c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 t="s">
        <v>156</v>
      </c>
      <c r="AH266" s="204">
        <v>0</v>
      </c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</row>
    <row r="267" spans="1:60" outlineLevel="1" x14ac:dyDescent="0.2">
      <c r="A267" s="211"/>
      <c r="B267" s="212"/>
      <c r="C267" s="238" t="s">
        <v>508</v>
      </c>
      <c r="D267" s="214"/>
      <c r="E267" s="215">
        <v>383.21814999999998</v>
      </c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 t="s">
        <v>156</v>
      </c>
      <c r="AH267" s="204">
        <v>0</v>
      </c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</row>
    <row r="268" spans="1:60" outlineLevel="1" x14ac:dyDescent="0.2">
      <c r="A268" s="211"/>
      <c r="B268" s="212"/>
      <c r="C268" s="238" t="s">
        <v>509</v>
      </c>
      <c r="D268" s="214"/>
      <c r="E268" s="215"/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 t="s">
        <v>156</v>
      </c>
      <c r="AH268" s="204">
        <v>0</v>
      </c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</row>
    <row r="269" spans="1:60" outlineLevel="1" x14ac:dyDescent="0.2">
      <c r="A269" s="211"/>
      <c r="B269" s="212"/>
      <c r="C269" s="238" t="s">
        <v>510</v>
      </c>
      <c r="D269" s="214"/>
      <c r="E269" s="215">
        <v>34.5</v>
      </c>
      <c r="F269" s="213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 t="s">
        <v>156</v>
      </c>
      <c r="AH269" s="204">
        <v>0</v>
      </c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</row>
    <row r="270" spans="1:60" outlineLevel="1" x14ac:dyDescent="0.2">
      <c r="A270" s="211"/>
      <c r="B270" s="212"/>
      <c r="C270" s="238" t="s">
        <v>203</v>
      </c>
      <c r="D270" s="214"/>
      <c r="E270" s="215"/>
      <c r="F270" s="213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 t="s">
        <v>156</v>
      </c>
      <c r="AH270" s="204">
        <v>0</v>
      </c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</row>
    <row r="271" spans="1:60" outlineLevel="1" x14ac:dyDescent="0.2">
      <c r="A271" s="211"/>
      <c r="B271" s="212"/>
      <c r="C271" s="254" t="s">
        <v>511</v>
      </c>
      <c r="D271" s="242"/>
      <c r="E271" s="243">
        <v>66.881720000000001</v>
      </c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 t="s">
        <v>156</v>
      </c>
      <c r="AH271" s="204">
        <v>4</v>
      </c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</row>
    <row r="272" spans="1:60" outlineLevel="1" x14ac:dyDescent="0.2">
      <c r="A272" s="223">
        <v>81</v>
      </c>
      <c r="B272" s="224" t="s">
        <v>512</v>
      </c>
      <c r="C272" s="235" t="s">
        <v>513</v>
      </c>
      <c r="D272" s="225" t="s">
        <v>189</v>
      </c>
      <c r="E272" s="226">
        <v>72.25</v>
      </c>
      <c r="F272" s="227"/>
      <c r="G272" s="228">
        <f>ROUND(E272*F272,2)</f>
        <v>0</v>
      </c>
      <c r="H272" s="227"/>
      <c r="I272" s="228">
        <f>ROUND(E272*H272,2)</f>
        <v>0</v>
      </c>
      <c r="J272" s="227"/>
      <c r="K272" s="228">
        <f>ROUND(E272*J272,2)</f>
        <v>0</v>
      </c>
      <c r="L272" s="228">
        <v>21</v>
      </c>
      <c r="M272" s="228">
        <f>G272*(1+L272/100)</f>
        <v>0</v>
      </c>
      <c r="N272" s="228">
        <v>8.4000000000000003E-4</v>
      </c>
      <c r="O272" s="228">
        <f>ROUND(E272*N272,2)</f>
        <v>0.06</v>
      </c>
      <c r="P272" s="228">
        <v>0</v>
      </c>
      <c r="Q272" s="228">
        <f>ROUND(E272*P272,2)</f>
        <v>0</v>
      </c>
      <c r="R272" s="228" t="s">
        <v>503</v>
      </c>
      <c r="S272" s="228" t="s">
        <v>149</v>
      </c>
      <c r="T272" s="229" t="s">
        <v>149</v>
      </c>
      <c r="U272" s="213">
        <v>0.18</v>
      </c>
      <c r="V272" s="213">
        <f>ROUND(E272*U272,2)</f>
        <v>13.01</v>
      </c>
      <c r="W272" s="213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 t="s">
        <v>167</v>
      </c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</row>
    <row r="273" spans="1:60" outlineLevel="1" x14ac:dyDescent="0.2">
      <c r="A273" s="211"/>
      <c r="B273" s="212"/>
      <c r="C273" s="238" t="s">
        <v>514</v>
      </c>
      <c r="D273" s="214"/>
      <c r="E273" s="215">
        <v>72.25</v>
      </c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 t="s">
        <v>156</v>
      </c>
      <c r="AH273" s="204">
        <v>0</v>
      </c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</row>
    <row r="274" spans="1:60" x14ac:dyDescent="0.2">
      <c r="A274" s="217" t="s">
        <v>144</v>
      </c>
      <c r="B274" s="218" t="s">
        <v>106</v>
      </c>
      <c r="C274" s="234" t="s">
        <v>107</v>
      </c>
      <c r="D274" s="219"/>
      <c r="E274" s="220"/>
      <c r="F274" s="221"/>
      <c r="G274" s="221">
        <f>SUMIF(AG275:AG275,"&lt;&gt;NOR",G275:G275)</f>
        <v>0</v>
      </c>
      <c r="H274" s="221"/>
      <c r="I274" s="221">
        <f>SUM(I275:I275)</f>
        <v>0</v>
      </c>
      <c r="J274" s="221"/>
      <c r="K274" s="221">
        <f>SUM(K275:K275)</f>
        <v>0</v>
      </c>
      <c r="L274" s="221"/>
      <c r="M274" s="221">
        <f>SUM(M275:M275)</f>
        <v>0</v>
      </c>
      <c r="N274" s="221"/>
      <c r="O274" s="221">
        <f>SUM(O275:O275)</f>
        <v>0</v>
      </c>
      <c r="P274" s="221"/>
      <c r="Q274" s="221">
        <f>SUM(Q275:Q275)</f>
        <v>0</v>
      </c>
      <c r="R274" s="221"/>
      <c r="S274" s="221"/>
      <c r="T274" s="222"/>
      <c r="U274" s="216"/>
      <c r="V274" s="216">
        <f>SUM(V275:V275)</f>
        <v>0</v>
      </c>
      <c r="W274" s="216"/>
      <c r="AG274" t="s">
        <v>145</v>
      </c>
    </row>
    <row r="275" spans="1:60" outlineLevel="1" x14ac:dyDescent="0.2">
      <c r="A275" s="246">
        <v>82</v>
      </c>
      <c r="B275" s="247" t="s">
        <v>515</v>
      </c>
      <c r="C275" s="256" t="s">
        <v>516</v>
      </c>
      <c r="D275" s="248" t="s">
        <v>165</v>
      </c>
      <c r="E275" s="249">
        <v>1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1">
        <v>0</v>
      </c>
      <c r="O275" s="251">
        <f>ROUND(E275*N275,2)</f>
        <v>0</v>
      </c>
      <c r="P275" s="251">
        <v>0</v>
      </c>
      <c r="Q275" s="251">
        <f>ROUND(E275*P275,2)</f>
        <v>0</v>
      </c>
      <c r="R275" s="251"/>
      <c r="S275" s="251" t="s">
        <v>166</v>
      </c>
      <c r="T275" s="252" t="s">
        <v>150</v>
      </c>
      <c r="U275" s="213">
        <v>0</v>
      </c>
      <c r="V275" s="213">
        <f>ROUND(E275*U275,2)</f>
        <v>0</v>
      </c>
      <c r="W275" s="213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 t="s">
        <v>167</v>
      </c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</row>
    <row r="276" spans="1:60" x14ac:dyDescent="0.2">
      <c r="A276" s="217" t="s">
        <v>144</v>
      </c>
      <c r="B276" s="218" t="s">
        <v>108</v>
      </c>
      <c r="C276" s="234" t="s">
        <v>109</v>
      </c>
      <c r="D276" s="219"/>
      <c r="E276" s="220"/>
      <c r="F276" s="221"/>
      <c r="G276" s="221">
        <f>SUMIF(AG277:AG280,"&lt;&gt;NOR",G277:G280)</f>
        <v>0</v>
      </c>
      <c r="H276" s="221"/>
      <c r="I276" s="221">
        <f>SUM(I277:I280)</f>
        <v>0</v>
      </c>
      <c r="J276" s="221"/>
      <c r="K276" s="221">
        <f>SUM(K277:K280)</f>
        <v>0</v>
      </c>
      <c r="L276" s="221"/>
      <c r="M276" s="221">
        <f>SUM(M277:M280)</f>
        <v>0</v>
      </c>
      <c r="N276" s="221"/>
      <c r="O276" s="221">
        <f>SUM(O277:O280)</f>
        <v>0</v>
      </c>
      <c r="P276" s="221"/>
      <c r="Q276" s="221">
        <f>SUM(Q277:Q280)</f>
        <v>0</v>
      </c>
      <c r="R276" s="221"/>
      <c r="S276" s="221"/>
      <c r="T276" s="222"/>
      <c r="U276" s="216"/>
      <c r="V276" s="216">
        <f>SUM(V277:V280)</f>
        <v>0</v>
      </c>
      <c r="W276" s="216"/>
      <c r="AG276" t="s">
        <v>145</v>
      </c>
    </row>
    <row r="277" spans="1:60" outlineLevel="1" x14ac:dyDescent="0.2">
      <c r="A277" s="246">
        <v>83</v>
      </c>
      <c r="B277" s="247" t="s">
        <v>517</v>
      </c>
      <c r="C277" s="256" t="s">
        <v>518</v>
      </c>
      <c r="D277" s="248" t="s">
        <v>519</v>
      </c>
      <c r="E277" s="249">
        <v>12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1"/>
      <c r="S277" s="251" t="s">
        <v>166</v>
      </c>
      <c r="T277" s="252" t="s">
        <v>150</v>
      </c>
      <c r="U277" s="213">
        <v>0</v>
      </c>
      <c r="V277" s="213">
        <f>ROUND(E277*U277,2)</f>
        <v>0</v>
      </c>
      <c r="W277" s="213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 t="s">
        <v>167</v>
      </c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</row>
    <row r="278" spans="1:60" outlineLevel="1" x14ac:dyDescent="0.2">
      <c r="A278" s="223">
        <v>84</v>
      </c>
      <c r="B278" s="224" t="s">
        <v>520</v>
      </c>
      <c r="C278" s="235" t="s">
        <v>521</v>
      </c>
      <c r="D278" s="225" t="s">
        <v>165</v>
      </c>
      <c r="E278" s="226">
        <v>1</v>
      </c>
      <c r="F278" s="227"/>
      <c r="G278" s="228">
        <f>ROUND(E278*F278,2)</f>
        <v>0</v>
      </c>
      <c r="H278" s="227"/>
      <c r="I278" s="228">
        <f>ROUND(E278*H278,2)</f>
        <v>0</v>
      </c>
      <c r="J278" s="227"/>
      <c r="K278" s="228">
        <f>ROUND(E278*J278,2)</f>
        <v>0</v>
      </c>
      <c r="L278" s="228">
        <v>21</v>
      </c>
      <c r="M278" s="228">
        <f>G278*(1+L278/100)</f>
        <v>0</v>
      </c>
      <c r="N278" s="228">
        <v>0</v>
      </c>
      <c r="O278" s="228">
        <f>ROUND(E278*N278,2)</f>
        <v>0</v>
      </c>
      <c r="P278" s="228">
        <v>0</v>
      </c>
      <c r="Q278" s="228">
        <f>ROUND(E278*P278,2)</f>
        <v>0</v>
      </c>
      <c r="R278" s="228"/>
      <c r="S278" s="228" t="s">
        <v>166</v>
      </c>
      <c r="T278" s="229" t="s">
        <v>150</v>
      </c>
      <c r="U278" s="213">
        <v>0</v>
      </c>
      <c r="V278" s="213">
        <f>ROUND(E278*U278,2)</f>
        <v>0</v>
      </c>
      <c r="W278" s="213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 t="s">
        <v>167</v>
      </c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</row>
    <row r="279" spans="1:60" outlineLevel="1" x14ac:dyDescent="0.2">
      <c r="A279" s="211"/>
      <c r="B279" s="212"/>
      <c r="C279" s="236" t="s">
        <v>522</v>
      </c>
      <c r="D279" s="230"/>
      <c r="E279" s="230"/>
      <c r="F279" s="230"/>
      <c r="G279" s="230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 t="s">
        <v>153</v>
      </c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</row>
    <row r="280" spans="1:60" outlineLevel="1" x14ac:dyDescent="0.2">
      <c r="A280" s="211"/>
      <c r="B280" s="212"/>
      <c r="C280" s="237" t="s">
        <v>523</v>
      </c>
      <c r="D280" s="232"/>
      <c r="E280" s="232"/>
      <c r="F280" s="232"/>
      <c r="G280" s="232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 t="s">
        <v>153</v>
      </c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</row>
    <row r="281" spans="1:60" x14ac:dyDescent="0.2">
      <c r="A281" s="217" t="s">
        <v>144</v>
      </c>
      <c r="B281" s="218" t="s">
        <v>110</v>
      </c>
      <c r="C281" s="234" t="s">
        <v>111</v>
      </c>
      <c r="D281" s="219"/>
      <c r="E281" s="220"/>
      <c r="F281" s="221"/>
      <c r="G281" s="221">
        <f>SUMIF(AG282:AG286,"&lt;&gt;NOR",G282:G286)</f>
        <v>0</v>
      </c>
      <c r="H281" s="221"/>
      <c r="I281" s="221">
        <f>SUM(I282:I286)</f>
        <v>0</v>
      </c>
      <c r="J281" s="221"/>
      <c r="K281" s="221">
        <f>SUM(K282:K286)</f>
        <v>0</v>
      </c>
      <c r="L281" s="221"/>
      <c r="M281" s="221">
        <f>SUM(M282:M286)</f>
        <v>0</v>
      </c>
      <c r="N281" s="221"/>
      <c r="O281" s="221">
        <f>SUM(O282:O286)</f>
        <v>0</v>
      </c>
      <c r="P281" s="221"/>
      <c r="Q281" s="221">
        <f>SUM(Q282:Q286)</f>
        <v>0</v>
      </c>
      <c r="R281" s="221"/>
      <c r="S281" s="221"/>
      <c r="T281" s="222"/>
      <c r="U281" s="216"/>
      <c r="V281" s="216">
        <f>SUM(V282:V286)</f>
        <v>0</v>
      </c>
      <c r="W281" s="216"/>
      <c r="AG281" t="s">
        <v>145</v>
      </c>
    </row>
    <row r="282" spans="1:60" ht="22.5" outlineLevel="1" x14ac:dyDescent="0.2">
      <c r="A282" s="223">
        <v>85</v>
      </c>
      <c r="B282" s="224" t="s">
        <v>524</v>
      </c>
      <c r="C282" s="235" t="s">
        <v>525</v>
      </c>
      <c r="D282" s="225" t="s">
        <v>526</v>
      </c>
      <c r="E282" s="226">
        <v>4476.1450000000004</v>
      </c>
      <c r="F282" s="227"/>
      <c r="G282" s="228">
        <f>ROUND(E282*F282,2)</f>
        <v>0</v>
      </c>
      <c r="H282" s="227"/>
      <c r="I282" s="228">
        <f>ROUND(E282*H282,2)</f>
        <v>0</v>
      </c>
      <c r="J282" s="227"/>
      <c r="K282" s="228">
        <f>ROUND(E282*J282,2)</f>
        <v>0</v>
      </c>
      <c r="L282" s="228">
        <v>21</v>
      </c>
      <c r="M282" s="228">
        <f>G282*(1+L282/100)</f>
        <v>0</v>
      </c>
      <c r="N282" s="228">
        <v>0</v>
      </c>
      <c r="O282" s="228">
        <f>ROUND(E282*N282,2)</f>
        <v>0</v>
      </c>
      <c r="P282" s="228">
        <v>0</v>
      </c>
      <c r="Q282" s="228">
        <f>ROUND(E282*P282,2)</f>
        <v>0</v>
      </c>
      <c r="R282" s="228"/>
      <c r="S282" s="228" t="s">
        <v>166</v>
      </c>
      <c r="T282" s="229" t="s">
        <v>150</v>
      </c>
      <c r="U282" s="213">
        <v>0</v>
      </c>
      <c r="V282" s="213">
        <f>ROUND(E282*U282,2)</f>
        <v>0</v>
      </c>
      <c r="W282" s="213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 t="s">
        <v>167</v>
      </c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</row>
    <row r="283" spans="1:60" outlineLevel="1" x14ac:dyDescent="0.2">
      <c r="A283" s="211"/>
      <c r="B283" s="212"/>
      <c r="C283" s="236" t="s">
        <v>527</v>
      </c>
      <c r="D283" s="230"/>
      <c r="E283" s="230"/>
      <c r="F283" s="230"/>
      <c r="G283" s="230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 t="s">
        <v>153</v>
      </c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</row>
    <row r="284" spans="1:60" outlineLevel="1" x14ac:dyDescent="0.2">
      <c r="A284" s="211"/>
      <c r="B284" s="212"/>
      <c r="C284" s="237" t="s">
        <v>528</v>
      </c>
      <c r="D284" s="232"/>
      <c r="E284" s="232"/>
      <c r="F284" s="232"/>
      <c r="G284" s="232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 t="s">
        <v>153</v>
      </c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</row>
    <row r="285" spans="1:60" outlineLevel="1" x14ac:dyDescent="0.2">
      <c r="A285" s="211"/>
      <c r="B285" s="212"/>
      <c r="C285" s="238" t="s">
        <v>529</v>
      </c>
      <c r="D285" s="214"/>
      <c r="E285" s="215">
        <v>3892.3</v>
      </c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 t="s">
        <v>156</v>
      </c>
      <c r="AH285" s="204">
        <v>0</v>
      </c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</row>
    <row r="286" spans="1:60" outlineLevel="1" x14ac:dyDescent="0.2">
      <c r="A286" s="211"/>
      <c r="B286" s="212"/>
      <c r="C286" s="254" t="s">
        <v>530</v>
      </c>
      <c r="D286" s="242"/>
      <c r="E286" s="243">
        <v>583.84500000000003</v>
      </c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 t="s">
        <v>156</v>
      </c>
      <c r="AH286" s="204">
        <v>4</v>
      </c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</row>
    <row r="287" spans="1:60" x14ac:dyDescent="0.2">
      <c r="A287" s="217" t="s">
        <v>144</v>
      </c>
      <c r="B287" s="218" t="s">
        <v>112</v>
      </c>
      <c r="C287" s="234" t="s">
        <v>113</v>
      </c>
      <c r="D287" s="219"/>
      <c r="E287" s="220"/>
      <c r="F287" s="221"/>
      <c r="G287" s="221">
        <f>SUMIF(AG288:AG289,"&lt;&gt;NOR",G288:G289)</f>
        <v>0</v>
      </c>
      <c r="H287" s="221"/>
      <c r="I287" s="221">
        <f>SUM(I288:I289)</f>
        <v>0</v>
      </c>
      <c r="J287" s="221"/>
      <c r="K287" s="221">
        <f>SUM(K288:K289)</f>
        <v>0</v>
      </c>
      <c r="L287" s="221"/>
      <c r="M287" s="221">
        <f>SUM(M288:M289)</f>
        <v>0</v>
      </c>
      <c r="N287" s="221"/>
      <c r="O287" s="221">
        <f>SUM(O288:O289)</f>
        <v>0</v>
      </c>
      <c r="P287" s="221"/>
      <c r="Q287" s="221">
        <f>SUM(Q288:Q289)</f>
        <v>0</v>
      </c>
      <c r="R287" s="221"/>
      <c r="S287" s="221"/>
      <c r="T287" s="222"/>
      <c r="U287" s="216"/>
      <c r="V287" s="216">
        <f>SUM(V288:V289)</f>
        <v>1.23</v>
      </c>
      <c r="W287" s="216"/>
      <c r="AG287" t="s">
        <v>145</v>
      </c>
    </row>
    <row r="288" spans="1:60" outlineLevel="1" x14ac:dyDescent="0.2">
      <c r="A288" s="223">
        <v>86</v>
      </c>
      <c r="B288" s="224" t="s">
        <v>531</v>
      </c>
      <c r="C288" s="235" t="s">
        <v>532</v>
      </c>
      <c r="D288" s="225" t="s">
        <v>302</v>
      </c>
      <c r="E288" s="226">
        <v>8.5</v>
      </c>
      <c r="F288" s="227"/>
      <c r="G288" s="228">
        <f>ROUND(E288*F288,2)</f>
        <v>0</v>
      </c>
      <c r="H288" s="227"/>
      <c r="I288" s="228">
        <f>ROUND(E288*H288,2)</f>
        <v>0</v>
      </c>
      <c r="J288" s="227"/>
      <c r="K288" s="228">
        <f>ROUND(E288*J288,2)</f>
        <v>0</v>
      </c>
      <c r="L288" s="228">
        <v>21</v>
      </c>
      <c r="M288" s="228">
        <f>G288*(1+L288/100)</f>
        <v>0</v>
      </c>
      <c r="N288" s="228">
        <v>0</v>
      </c>
      <c r="O288" s="228">
        <f>ROUND(E288*N288,2)</f>
        <v>0</v>
      </c>
      <c r="P288" s="228">
        <v>0</v>
      </c>
      <c r="Q288" s="228">
        <f>ROUND(E288*P288,2)</f>
        <v>0</v>
      </c>
      <c r="R288" s="228"/>
      <c r="S288" s="228" t="s">
        <v>149</v>
      </c>
      <c r="T288" s="229" t="s">
        <v>149</v>
      </c>
      <c r="U288" s="213">
        <v>0.14499999999999999</v>
      </c>
      <c r="V288" s="213">
        <f>ROUND(E288*U288,2)</f>
        <v>1.23</v>
      </c>
      <c r="W288" s="213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 t="s">
        <v>167</v>
      </c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</row>
    <row r="289" spans="1:60" outlineLevel="1" x14ac:dyDescent="0.2">
      <c r="A289" s="211"/>
      <c r="B289" s="212"/>
      <c r="C289" s="238" t="s">
        <v>533</v>
      </c>
      <c r="D289" s="214"/>
      <c r="E289" s="215">
        <v>8.5</v>
      </c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 t="s">
        <v>156</v>
      </c>
      <c r="AH289" s="204">
        <v>0</v>
      </c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</row>
    <row r="290" spans="1:60" x14ac:dyDescent="0.2">
      <c r="A290" s="217" t="s">
        <v>144</v>
      </c>
      <c r="B290" s="218" t="s">
        <v>114</v>
      </c>
      <c r="C290" s="234" t="s">
        <v>115</v>
      </c>
      <c r="D290" s="219"/>
      <c r="E290" s="220"/>
      <c r="F290" s="221"/>
      <c r="G290" s="221">
        <f>SUMIF(AG291:AG303,"&lt;&gt;NOR",G291:G303)</f>
        <v>0</v>
      </c>
      <c r="H290" s="221"/>
      <c r="I290" s="221">
        <f>SUM(I291:I303)</f>
        <v>0</v>
      </c>
      <c r="J290" s="221"/>
      <c r="K290" s="221">
        <f>SUM(K291:K303)</f>
        <v>0</v>
      </c>
      <c r="L290" s="221"/>
      <c r="M290" s="221">
        <f>SUM(M291:M303)</f>
        <v>0</v>
      </c>
      <c r="N290" s="221"/>
      <c r="O290" s="221">
        <f>SUM(O291:O303)</f>
        <v>0</v>
      </c>
      <c r="P290" s="221"/>
      <c r="Q290" s="221">
        <f>SUM(Q291:Q303)</f>
        <v>0</v>
      </c>
      <c r="R290" s="221"/>
      <c r="S290" s="221"/>
      <c r="T290" s="222"/>
      <c r="U290" s="216"/>
      <c r="V290" s="216">
        <f>SUM(V291:V303)</f>
        <v>922.31999999999994</v>
      </c>
      <c r="W290" s="216"/>
      <c r="AG290" t="s">
        <v>145</v>
      </c>
    </row>
    <row r="291" spans="1:60" outlineLevel="1" x14ac:dyDescent="0.2">
      <c r="A291" s="246">
        <v>87</v>
      </c>
      <c r="B291" s="247" t="s">
        <v>534</v>
      </c>
      <c r="C291" s="256" t="s">
        <v>535</v>
      </c>
      <c r="D291" s="248" t="s">
        <v>235</v>
      </c>
      <c r="E291" s="249">
        <v>527.94222000000002</v>
      </c>
      <c r="F291" s="250"/>
      <c r="G291" s="251">
        <f>ROUND(E291*F291,2)</f>
        <v>0</v>
      </c>
      <c r="H291" s="250"/>
      <c r="I291" s="251">
        <f>ROUND(E291*H291,2)</f>
        <v>0</v>
      </c>
      <c r="J291" s="250"/>
      <c r="K291" s="251">
        <f>ROUND(E291*J291,2)</f>
        <v>0</v>
      </c>
      <c r="L291" s="251">
        <v>21</v>
      </c>
      <c r="M291" s="251">
        <f>G291*(1+L291/100)</f>
        <v>0</v>
      </c>
      <c r="N291" s="251">
        <v>0</v>
      </c>
      <c r="O291" s="251">
        <f>ROUND(E291*N291,2)</f>
        <v>0</v>
      </c>
      <c r="P291" s="251">
        <v>0</v>
      </c>
      <c r="Q291" s="251">
        <f>ROUND(E291*P291,2)</f>
        <v>0</v>
      </c>
      <c r="R291" s="251" t="s">
        <v>352</v>
      </c>
      <c r="S291" s="251" t="s">
        <v>149</v>
      </c>
      <c r="T291" s="252" t="s">
        <v>536</v>
      </c>
      <c r="U291" s="213">
        <v>0</v>
      </c>
      <c r="V291" s="213">
        <f>ROUND(E291*U291,2)</f>
        <v>0</v>
      </c>
      <c r="W291" s="213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 t="s">
        <v>167</v>
      </c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</row>
    <row r="292" spans="1:60" outlineLevel="1" x14ac:dyDescent="0.2">
      <c r="A292" s="246">
        <v>88</v>
      </c>
      <c r="B292" s="247" t="s">
        <v>537</v>
      </c>
      <c r="C292" s="256" t="s">
        <v>538</v>
      </c>
      <c r="D292" s="248" t="s">
        <v>235</v>
      </c>
      <c r="E292" s="249">
        <v>527.94222000000002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51">
        <v>0</v>
      </c>
      <c r="O292" s="251">
        <f>ROUND(E292*N292,2)</f>
        <v>0</v>
      </c>
      <c r="P292" s="251">
        <v>0</v>
      </c>
      <c r="Q292" s="251">
        <f>ROUND(E292*P292,2)</f>
        <v>0</v>
      </c>
      <c r="R292" s="251" t="s">
        <v>352</v>
      </c>
      <c r="S292" s="251" t="s">
        <v>149</v>
      </c>
      <c r="T292" s="252" t="s">
        <v>149</v>
      </c>
      <c r="U292" s="213">
        <v>0</v>
      </c>
      <c r="V292" s="213">
        <f>ROUND(E292*U292,2)</f>
        <v>0</v>
      </c>
      <c r="W292" s="213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 t="s">
        <v>167</v>
      </c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</row>
    <row r="293" spans="1:60" outlineLevel="1" x14ac:dyDescent="0.2">
      <c r="A293" s="223">
        <v>89</v>
      </c>
      <c r="B293" s="224" t="s">
        <v>539</v>
      </c>
      <c r="C293" s="235" t="s">
        <v>540</v>
      </c>
      <c r="D293" s="225" t="s">
        <v>235</v>
      </c>
      <c r="E293" s="226">
        <v>527.94222000000002</v>
      </c>
      <c r="F293" s="227"/>
      <c r="G293" s="228">
        <f>ROUND(E293*F293,2)</f>
        <v>0</v>
      </c>
      <c r="H293" s="227"/>
      <c r="I293" s="228">
        <f>ROUND(E293*H293,2)</f>
        <v>0</v>
      </c>
      <c r="J293" s="227"/>
      <c r="K293" s="228">
        <f>ROUND(E293*J293,2)</f>
        <v>0</v>
      </c>
      <c r="L293" s="228">
        <v>21</v>
      </c>
      <c r="M293" s="228">
        <f>G293*(1+L293/100)</f>
        <v>0</v>
      </c>
      <c r="N293" s="228">
        <v>0</v>
      </c>
      <c r="O293" s="228">
        <f>ROUND(E293*N293,2)</f>
        <v>0</v>
      </c>
      <c r="P293" s="228">
        <v>0</v>
      </c>
      <c r="Q293" s="228">
        <f>ROUND(E293*P293,2)</f>
        <v>0</v>
      </c>
      <c r="R293" s="228" t="s">
        <v>190</v>
      </c>
      <c r="S293" s="228" t="s">
        <v>149</v>
      </c>
      <c r="T293" s="229" t="s">
        <v>149</v>
      </c>
      <c r="U293" s="213">
        <v>9.9000000000000005E-2</v>
      </c>
      <c r="V293" s="213">
        <f>ROUND(E293*U293,2)</f>
        <v>52.27</v>
      </c>
      <c r="W293" s="213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 t="s">
        <v>167</v>
      </c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</row>
    <row r="294" spans="1:60" outlineLevel="1" x14ac:dyDescent="0.2">
      <c r="A294" s="211"/>
      <c r="B294" s="212"/>
      <c r="C294" s="253" t="s">
        <v>541</v>
      </c>
      <c r="D294" s="244"/>
      <c r="E294" s="244"/>
      <c r="F294" s="244"/>
      <c r="G294" s="244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 t="s">
        <v>200</v>
      </c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</row>
    <row r="295" spans="1:60" ht="22.5" outlineLevel="1" x14ac:dyDescent="0.2">
      <c r="A295" s="246">
        <v>90</v>
      </c>
      <c r="B295" s="247" t="s">
        <v>542</v>
      </c>
      <c r="C295" s="256" t="s">
        <v>543</v>
      </c>
      <c r="D295" s="248" t="s">
        <v>235</v>
      </c>
      <c r="E295" s="249">
        <v>527.94222000000002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51">
        <v>0</v>
      </c>
      <c r="O295" s="251">
        <f>ROUND(E295*N295,2)</f>
        <v>0</v>
      </c>
      <c r="P295" s="251">
        <v>0</v>
      </c>
      <c r="Q295" s="251">
        <f>ROUND(E295*P295,2)</f>
        <v>0</v>
      </c>
      <c r="R295" s="251" t="s">
        <v>352</v>
      </c>
      <c r="S295" s="251" t="s">
        <v>149</v>
      </c>
      <c r="T295" s="252" t="s">
        <v>149</v>
      </c>
      <c r="U295" s="213">
        <v>0.49</v>
      </c>
      <c r="V295" s="213">
        <f>ROUND(E295*U295,2)</f>
        <v>258.69</v>
      </c>
      <c r="W295" s="213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 t="s">
        <v>167</v>
      </c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</row>
    <row r="296" spans="1:60" outlineLevel="1" x14ac:dyDescent="0.2">
      <c r="A296" s="223">
        <v>91</v>
      </c>
      <c r="B296" s="224" t="s">
        <v>544</v>
      </c>
      <c r="C296" s="235" t="s">
        <v>545</v>
      </c>
      <c r="D296" s="225" t="s">
        <v>235</v>
      </c>
      <c r="E296" s="226">
        <v>6335.3066399999998</v>
      </c>
      <c r="F296" s="227"/>
      <c r="G296" s="228">
        <f>ROUND(E296*F296,2)</f>
        <v>0</v>
      </c>
      <c r="H296" s="227"/>
      <c r="I296" s="228">
        <f>ROUND(E296*H296,2)</f>
        <v>0</v>
      </c>
      <c r="J296" s="227"/>
      <c r="K296" s="228">
        <f>ROUND(E296*J296,2)</f>
        <v>0</v>
      </c>
      <c r="L296" s="228">
        <v>21</v>
      </c>
      <c r="M296" s="228">
        <f>G296*(1+L296/100)</f>
        <v>0</v>
      </c>
      <c r="N296" s="228">
        <v>0</v>
      </c>
      <c r="O296" s="228">
        <f>ROUND(E296*N296,2)</f>
        <v>0</v>
      </c>
      <c r="P296" s="228">
        <v>0</v>
      </c>
      <c r="Q296" s="228">
        <f>ROUND(E296*P296,2)</f>
        <v>0</v>
      </c>
      <c r="R296" s="228" t="s">
        <v>352</v>
      </c>
      <c r="S296" s="228" t="s">
        <v>149</v>
      </c>
      <c r="T296" s="229" t="s">
        <v>149</v>
      </c>
      <c r="U296" s="213">
        <v>0</v>
      </c>
      <c r="V296" s="213">
        <f>ROUND(E296*U296,2)</f>
        <v>0</v>
      </c>
      <c r="W296" s="213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 t="s">
        <v>167</v>
      </c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</row>
    <row r="297" spans="1:60" outlineLevel="1" x14ac:dyDescent="0.2">
      <c r="A297" s="211"/>
      <c r="B297" s="212"/>
      <c r="C297" s="236" t="s">
        <v>546</v>
      </c>
      <c r="D297" s="230"/>
      <c r="E297" s="230"/>
      <c r="F297" s="230"/>
      <c r="G297" s="230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 t="s">
        <v>153</v>
      </c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</row>
    <row r="298" spans="1:60" outlineLevel="1" x14ac:dyDescent="0.2">
      <c r="A298" s="211"/>
      <c r="B298" s="212"/>
      <c r="C298" s="237" t="s">
        <v>547</v>
      </c>
      <c r="D298" s="232"/>
      <c r="E298" s="232"/>
      <c r="F298" s="232"/>
      <c r="G298" s="232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 t="s">
        <v>153</v>
      </c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</row>
    <row r="299" spans="1:60" ht="22.5" outlineLevel="1" x14ac:dyDescent="0.2">
      <c r="A299" s="246">
        <v>92</v>
      </c>
      <c r="B299" s="247" t="s">
        <v>548</v>
      </c>
      <c r="C299" s="256" t="s">
        <v>549</v>
      </c>
      <c r="D299" s="248" t="s">
        <v>235</v>
      </c>
      <c r="E299" s="249">
        <v>527.94222000000002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51">
        <v>0</v>
      </c>
      <c r="O299" s="251">
        <f>ROUND(E299*N299,2)</f>
        <v>0</v>
      </c>
      <c r="P299" s="251">
        <v>0</v>
      </c>
      <c r="Q299" s="251">
        <f>ROUND(E299*P299,2)</f>
        <v>0</v>
      </c>
      <c r="R299" s="251" t="s">
        <v>352</v>
      </c>
      <c r="S299" s="251" t="s">
        <v>149</v>
      </c>
      <c r="T299" s="252" t="s">
        <v>149</v>
      </c>
      <c r="U299" s="213">
        <v>0.94199999999999995</v>
      </c>
      <c r="V299" s="213">
        <f>ROUND(E299*U299,2)</f>
        <v>497.32</v>
      </c>
      <c r="W299" s="213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 t="s">
        <v>167</v>
      </c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</row>
    <row r="300" spans="1:60" ht="22.5" outlineLevel="1" x14ac:dyDescent="0.2">
      <c r="A300" s="246">
        <v>93</v>
      </c>
      <c r="B300" s="247" t="s">
        <v>550</v>
      </c>
      <c r="C300" s="256" t="s">
        <v>551</v>
      </c>
      <c r="D300" s="248" t="s">
        <v>235</v>
      </c>
      <c r="E300" s="249">
        <v>1055.88444</v>
      </c>
      <c r="F300" s="250"/>
      <c r="G300" s="251">
        <f>ROUND(E300*F300,2)</f>
        <v>0</v>
      </c>
      <c r="H300" s="250"/>
      <c r="I300" s="251">
        <f>ROUND(E300*H300,2)</f>
        <v>0</v>
      </c>
      <c r="J300" s="250"/>
      <c r="K300" s="251">
        <f>ROUND(E300*J300,2)</f>
        <v>0</v>
      </c>
      <c r="L300" s="251">
        <v>21</v>
      </c>
      <c r="M300" s="251">
        <f>G300*(1+L300/100)</f>
        <v>0</v>
      </c>
      <c r="N300" s="251">
        <v>0</v>
      </c>
      <c r="O300" s="251">
        <f>ROUND(E300*N300,2)</f>
        <v>0</v>
      </c>
      <c r="P300" s="251">
        <v>0</v>
      </c>
      <c r="Q300" s="251">
        <f>ROUND(E300*P300,2)</f>
        <v>0</v>
      </c>
      <c r="R300" s="251" t="s">
        <v>352</v>
      </c>
      <c r="S300" s="251" t="s">
        <v>149</v>
      </c>
      <c r="T300" s="252" t="s">
        <v>149</v>
      </c>
      <c r="U300" s="213">
        <v>0.105</v>
      </c>
      <c r="V300" s="213">
        <f>ROUND(E300*U300,2)</f>
        <v>110.87</v>
      </c>
      <c r="W300" s="213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 t="s">
        <v>167</v>
      </c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</row>
    <row r="301" spans="1:60" outlineLevel="1" x14ac:dyDescent="0.2">
      <c r="A301" s="246">
        <v>94</v>
      </c>
      <c r="B301" s="247" t="s">
        <v>552</v>
      </c>
      <c r="C301" s="256" t="s">
        <v>553</v>
      </c>
      <c r="D301" s="248" t="s">
        <v>235</v>
      </c>
      <c r="E301" s="249">
        <v>527.94222000000002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51">
        <v>0</v>
      </c>
      <c r="O301" s="251">
        <f>ROUND(E301*N301,2)</f>
        <v>0</v>
      </c>
      <c r="P301" s="251">
        <v>0</v>
      </c>
      <c r="Q301" s="251">
        <f>ROUND(E301*P301,2)</f>
        <v>0</v>
      </c>
      <c r="R301" s="251"/>
      <c r="S301" s="251" t="s">
        <v>149</v>
      </c>
      <c r="T301" s="252" t="s">
        <v>149</v>
      </c>
      <c r="U301" s="213">
        <v>6.0000000000000001E-3</v>
      </c>
      <c r="V301" s="213">
        <f>ROUND(E301*U301,2)</f>
        <v>3.17</v>
      </c>
      <c r="W301" s="213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 t="s">
        <v>167</v>
      </c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</row>
    <row r="302" spans="1:60" outlineLevel="1" x14ac:dyDescent="0.2">
      <c r="A302" s="223">
        <v>95</v>
      </c>
      <c r="B302" s="224" t="s">
        <v>554</v>
      </c>
      <c r="C302" s="235" t="s">
        <v>555</v>
      </c>
      <c r="D302" s="225" t="s">
        <v>556</v>
      </c>
      <c r="E302" s="226">
        <v>25</v>
      </c>
      <c r="F302" s="227"/>
      <c r="G302" s="228">
        <f>ROUND(E302*F302,2)</f>
        <v>0</v>
      </c>
      <c r="H302" s="227"/>
      <c r="I302" s="228">
        <f>ROUND(E302*H302,2)</f>
        <v>0</v>
      </c>
      <c r="J302" s="227"/>
      <c r="K302" s="228">
        <f>ROUND(E302*J302,2)</f>
        <v>0</v>
      </c>
      <c r="L302" s="228">
        <v>21</v>
      </c>
      <c r="M302" s="228">
        <f>G302*(1+L302/100)</f>
        <v>0</v>
      </c>
      <c r="N302" s="228">
        <v>0</v>
      </c>
      <c r="O302" s="228">
        <f>ROUND(E302*N302,2)</f>
        <v>0</v>
      </c>
      <c r="P302" s="228">
        <v>0</v>
      </c>
      <c r="Q302" s="228">
        <f>ROUND(E302*P302,2)</f>
        <v>0</v>
      </c>
      <c r="R302" s="228" t="s">
        <v>352</v>
      </c>
      <c r="S302" s="228" t="s">
        <v>166</v>
      </c>
      <c r="T302" s="229" t="s">
        <v>150</v>
      </c>
      <c r="U302" s="213">
        <v>0</v>
      </c>
      <c r="V302" s="213">
        <f>ROUND(E302*U302,2)</f>
        <v>0</v>
      </c>
      <c r="W302" s="213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 t="s">
        <v>344</v>
      </c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</row>
    <row r="303" spans="1:60" outlineLevel="1" x14ac:dyDescent="0.2">
      <c r="A303" s="211"/>
      <c r="B303" s="212"/>
      <c r="C303" s="238" t="s">
        <v>557</v>
      </c>
      <c r="D303" s="214"/>
      <c r="E303" s="215">
        <v>25</v>
      </c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 t="s">
        <v>156</v>
      </c>
      <c r="AH303" s="204">
        <v>0</v>
      </c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</row>
    <row r="304" spans="1:60" x14ac:dyDescent="0.2">
      <c r="A304" s="5"/>
      <c r="B304" s="6"/>
      <c r="C304" s="239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AE304">
        <v>15</v>
      </c>
      <c r="AF304">
        <v>21</v>
      </c>
    </row>
    <row r="305" spans="1:33" x14ac:dyDescent="0.2">
      <c r="A305" s="207"/>
      <c r="B305" s="208" t="s">
        <v>29</v>
      </c>
      <c r="C305" s="240"/>
      <c r="D305" s="209"/>
      <c r="E305" s="210"/>
      <c r="F305" s="210"/>
      <c r="G305" s="233">
        <f>G8+G36+G64+G81+G85+G88+G94+G125+G131+G139+G142+G147+G150+G174+G187+G208+G225+G233+G262+G274+G276+G281+G287+G290</f>
        <v>0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AE305">
        <f>SUMIF(L7:L303,AE304,G7:G303)</f>
        <v>0</v>
      </c>
      <c r="AF305">
        <f>SUMIF(L7:L303,AF304,G7:G303)</f>
        <v>0</v>
      </c>
      <c r="AG305" t="s">
        <v>185</v>
      </c>
    </row>
    <row r="306" spans="1:33" x14ac:dyDescent="0.2">
      <c r="C306" s="241"/>
      <c r="D306" s="188"/>
      <c r="AG306" t="s">
        <v>186</v>
      </c>
    </row>
    <row r="307" spans="1:33" x14ac:dyDescent="0.2">
      <c r="D307" s="188"/>
    </row>
    <row r="308" spans="1:33" x14ac:dyDescent="0.2">
      <c r="D308" s="188"/>
    </row>
    <row r="309" spans="1:33" x14ac:dyDescent="0.2">
      <c r="D309" s="188"/>
    </row>
    <row r="310" spans="1:33" x14ac:dyDescent="0.2">
      <c r="D310" s="188"/>
    </row>
    <row r="311" spans="1:33" x14ac:dyDescent="0.2">
      <c r="D311" s="188"/>
    </row>
    <row r="312" spans="1:33" x14ac:dyDescent="0.2">
      <c r="D312" s="188"/>
    </row>
    <row r="313" spans="1:33" x14ac:dyDescent="0.2">
      <c r="D313" s="188"/>
    </row>
    <row r="314" spans="1:33" x14ac:dyDescent="0.2">
      <c r="D314" s="188"/>
    </row>
    <row r="315" spans="1:33" x14ac:dyDescent="0.2">
      <c r="D315" s="188"/>
    </row>
    <row r="316" spans="1:33" x14ac:dyDescent="0.2">
      <c r="D316" s="188"/>
    </row>
    <row r="317" spans="1:33" x14ac:dyDescent="0.2">
      <c r="D317" s="188"/>
    </row>
    <row r="318" spans="1:33" x14ac:dyDescent="0.2">
      <c r="D318" s="188"/>
    </row>
    <row r="319" spans="1:33" x14ac:dyDescent="0.2">
      <c r="D319" s="188"/>
    </row>
    <row r="320" spans="1:33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C71F" sheet="1"/>
  <mergeCells count="53">
    <mergeCell ref="C283:G283"/>
    <mergeCell ref="C284:G284"/>
    <mergeCell ref="C294:G294"/>
    <mergeCell ref="C297:G297"/>
    <mergeCell ref="C298:G298"/>
    <mergeCell ref="C252:G252"/>
    <mergeCell ref="C261:G261"/>
    <mergeCell ref="C264:G264"/>
    <mergeCell ref="C265:G265"/>
    <mergeCell ref="C279:G279"/>
    <mergeCell ref="C280:G280"/>
    <mergeCell ref="C176:G176"/>
    <mergeCell ref="C186:G186"/>
    <mergeCell ref="C207:G207"/>
    <mergeCell ref="C212:G212"/>
    <mergeCell ref="C224:G224"/>
    <mergeCell ref="C232:G232"/>
    <mergeCell ref="C118:G118"/>
    <mergeCell ref="C123:G123"/>
    <mergeCell ref="C127:G127"/>
    <mergeCell ref="C135:G135"/>
    <mergeCell ref="C137:G137"/>
    <mergeCell ref="C149:G149"/>
    <mergeCell ref="C104:G104"/>
    <mergeCell ref="C107:G107"/>
    <mergeCell ref="C108:G108"/>
    <mergeCell ref="C111:G111"/>
    <mergeCell ref="C112:G112"/>
    <mergeCell ref="C117:G117"/>
    <mergeCell ref="C61:G61"/>
    <mergeCell ref="C62:G62"/>
    <mergeCell ref="C72:G72"/>
    <mergeCell ref="C83:G83"/>
    <mergeCell ref="C96:G96"/>
    <mergeCell ref="C99:G99"/>
    <mergeCell ref="C49:G49"/>
    <mergeCell ref="C50:G50"/>
    <mergeCell ref="C53:G53"/>
    <mergeCell ref="C54:G54"/>
    <mergeCell ref="C55:G55"/>
    <mergeCell ref="C60:G60"/>
    <mergeCell ref="C24:G24"/>
    <mergeCell ref="C28:G28"/>
    <mergeCell ref="C31:G31"/>
    <mergeCell ref="C34:G34"/>
    <mergeCell ref="C38:G38"/>
    <mergeCell ref="C43:G43"/>
    <mergeCell ref="A1:G1"/>
    <mergeCell ref="C2:G2"/>
    <mergeCell ref="C3:G3"/>
    <mergeCell ref="C4:G4"/>
    <mergeCell ref="C14:G14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D1-01 00 Pol</vt:lpstr>
      <vt:lpstr>D1-01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'D1-01 00 Pol'!Názvy_tisku</vt:lpstr>
      <vt:lpstr>'D1-01 01 Pol'!Názvy_tisku</vt:lpstr>
      <vt:lpstr>oadresa</vt:lpstr>
      <vt:lpstr>Stavba!Objednatel</vt:lpstr>
      <vt:lpstr>Stavba!Objekt</vt:lpstr>
      <vt:lpstr>'D1-01 00 Pol'!Oblast_tisku</vt:lpstr>
      <vt:lpstr>'D1-01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Marek</dc:creator>
  <cp:lastModifiedBy>Karel Marek</cp:lastModifiedBy>
  <cp:lastPrinted>2014-02-28T09:52:57Z</cp:lastPrinted>
  <dcterms:created xsi:type="dcterms:W3CDTF">2009-04-08T07:15:50Z</dcterms:created>
  <dcterms:modified xsi:type="dcterms:W3CDTF">2019-04-03T06:44:03Z</dcterms:modified>
</cp:coreProperties>
</file>