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Rekapitulace stavby" sheetId="1" r:id="rId1"/>
    <sheet name="SO 340 - Přeložka vodovodu " sheetId="2" r:id="rId2"/>
    <sheet name="SO 341 - Přeložka kanalizace" sheetId="3" r:id="rId3"/>
    <sheet name="Pokyny pro vyplnění" sheetId="4" r:id="rId4"/>
  </sheets>
  <definedNames>
    <definedName name="_xlnm._FilterDatabase" localSheetId="1" hidden="1">'SO 340 - Přeložka vodovodu '!$C$84:$K$338</definedName>
    <definedName name="_xlnm._FilterDatabase" localSheetId="2" hidden="1">'SO 341 - Přeložka kanalizace'!$C$85:$K$288</definedName>
    <definedName name="_xlnm.Print_Titles" localSheetId="0">'Rekapitulace stavby'!$52:$52</definedName>
    <definedName name="_xlnm.Print_Titles" localSheetId="1">'SO 340 - Přeložka vodovodu '!$84:$84</definedName>
    <definedName name="_xlnm.Print_Titles" localSheetId="2">'SO 341 - Přeložka kanalizace'!$85:$85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stavby'!$C$42:$AQ$57</definedName>
    <definedName name="_xlnm.Print_Area" localSheetId="1">'SO 340 - Přeložka vodovodu '!$C$4:$J$39,'SO 340 - Přeložka vodovodu '!$C$45:$J$66,'SO 340 - Přeložka vodovodu '!$C$72:$K$338</definedName>
    <definedName name="_xlnm.Print_Area" localSheetId="2">'SO 341 - Přeložka kanalizace'!$C$4:$J$39,'SO 341 - Přeložka kanalizace'!$C$45:$J$67,'SO 341 - Přeložka kanalizace'!$C$73:$K$288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286" i="3"/>
  <c r="BH286" i="3"/>
  <c r="BG286" i="3"/>
  <c r="BF286" i="3"/>
  <c r="T286" i="3"/>
  <c r="T285" i="3"/>
  <c r="R286" i="3"/>
  <c r="R285" i="3"/>
  <c r="P286" i="3"/>
  <c r="P285" i="3"/>
  <c r="BK286" i="3"/>
  <c r="BK285" i="3" s="1"/>
  <c r="J285" i="3" s="1"/>
  <c r="J66" i="3" s="1"/>
  <c r="J286" i="3"/>
  <c r="BE286" i="3"/>
  <c r="BI279" i="3"/>
  <c r="BH279" i="3"/>
  <c r="BG279" i="3"/>
  <c r="BF279" i="3"/>
  <c r="T279" i="3"/>
  <c r="R279" i="3"/>
  <c r="P279" i="3"/>
  <c r="BK279" i="3"/>
  <c r="J279" i="3"/>
  <c r="BE279" i="3"/>
  <c r="BI273" i="3"/>
  <c r="BH273" i="3"/>
  <c r="BG273" i="3"/>
  <c r="BF273" i="3"/>
  <c r="T273" i="3"/>
  <c r="R273" i="3"/>
  <c r="P273" i="3"/>
  <c r="BK273" i="3"/>
  <c r="J273" i="3"/>
  <c r="BE273" i="3"/>
  <c r="BI267" i="3"/>
  <c r="BH267" i="3"/>
  <c r="BG267" i="3"/>
  <c r="BF267" i="3"/>
  <c r="T267" i="3"/>
  <c r="R267" i="3"/>
  <c r="P267" i="3"/>
  <c r="BK267" i="3"/>
  <c r="J267" i="3"/>
  <c r="BE267" i="3"/>
  <c r="BI263" i="3"/>
  <c r="BH263" i="3"/>
  <c r="BG263" i="3"/>
  <c r="BF263" i="3"/>
  <c r="T263" i="3"/>
  <c r="R263" i="3"/>
  <c r="P263" i="3"/>
  <c r="BK263" i="3"/>
  <c r="J263" i="3"/>
  <c r="BE263" i="3"/>
  <c r="BI259" i="3"/>
  <c r="BH259" i="3"/>
  <c r="BG259" i="3"/>
  <c r="BF259" i="3"/>
  <c r="T259" i="3"/>
  <c r="T258" i="3"/>
  <c r="R259" i="3"/>
  <c r="R258" i="3"/>
  <c r="P259" i="3"/>
  <c r="P258" i="3"/>
  <c r="BK259" i="3"/>
  <c r="BK258" i="3"/>
  <c r="J258" i="3" s="1"/>
  <c r="J65" i="3" s="1"/>
  <c r="J259" i="3"/>
  <c r="BE259" i="3" s="1"/>
  <c r="BI255" i="3"/>
  <c r="BH255" i="3"/>
  <c r="BG255" i="3"/>
  <c r="BF255" i="3"/>
  <c r="T255" i="3"/>
  <c r="R255" i="3"/>
  <c r="P255" i="3"/>
  <c r="BK255" i="3"/>
  <c r="J255" i="3"/>
  <c r="BE255" i="3"/>
  <c r="BI251" i="3"/>
  <c r="BH251" i="3"/>
  <c r="BG251" i="3"/>
  <c r="BF251" i="3"/>
  <c r="T251" i="3"/>
  <c r="R251" i="3"/>
  <c r="P251" i="3"/>
  <c r="BK251" i="3"/>
  <c r="J251" i="3"/>
  <c r="BE251" i="3"/>
  <c r="BI247" i="3"/>
  <c r="BH247" i="3"/>
  <c r="BG247" i="3"/>
  <c r="BF247" i="3"/>
  <c r="T247" i="3"/>
  <c r="R247" i="3"/>
  <c r="P247" i="3"/>
  <c r="BK247" i="3"/>
  <c r="J247" i="3"/>
  <c r="BE247" i="3"/>
  <c r="BI244" i="3"/>
  <c r="BH244" i="3"/>
  <c r="BG244" i="3"/>
  <c r="BF244" i="3"/>
  <c r="T244" i="3"/>
  <c r="R244" i="3"/>
  <c r="P244" i="3"/>
  <c r="BK244" i="3"/>
  <c r="J244" i="3"/>
  <c r="BE244" i="3"/>
  <c r="BI241" i="3"/>
  <c r="BH241" i="3"/>
  <c r="BG241" i="3"/>
  <c r="BF241" i="3"/>
  <c r="T241" i="3"/>
  <c r="R241" i="3"/>
  <c r="P241" i="3"/>
  <c r="BK241" i="3"/>
  <c r="J241" i="3"/>
  <c r="BE241" i="3"/>
  <c r="BI238" i="3"/>
  <c r="BH238" i="3"/>
  <c r="BG238" i="3"/>
  <c r="BF238" i="3"/>
  <c r="T238" i="3"/>
  <c r="R238" i="3"/>
  <c r="P238" i="3"/>
  <c r="BK238" i="3"/>
  <c r="J238" i="3"/>
  <c r="BE238" i="3"/>
  <c r="BI234" i="3"/>
  <c r="BH234" i="3"/>
  <c r="BG234" i="3"/>
  <c r="BF234" i="3"/>
  <c r="T234" i="3"/>
  <c r="R234" i="3"/>
  <c r="P234" i="3"/>
  <c r="BK234" i="3"/>
  <c r="J234" i="3"/>
  <c r="BE234" i="3"/>
  <c r="BI230" i="3"/>
  <c r="BH230" i="3"/>
  <c r="BG230" i="3"/>
  <c r="BF230" i="3"/>
  <c r="T230" i="3"/>
  <c r="R230" i="3"/>
  <c r="P230" i="3"/>
  <c r="BK230" i="3"/>
  <c r="J230" i="3"/>
  <c r="BE230" i="3"/>
  <c r="BI226" i="3"/>
  <c r="BH226" i="3"/>
  <c r="BG226" i="3"/>
  <c r="BF226" i="3"/>
  <c r="T226" i="3"/>
  <c r="R226" i="3"/>
  <c r="P226" i="3"/>
  <c r="BK226" i="3"/>
  <c r="J226" i="3"/>
  <c r="BE226" i="3"/>
  <c r="BI222" i="3"/>
  <c r="BH222" i="3"/>
  <c r="BG222" i="3"/>
  <c r="BF222" i="3"/>
  <c r="T222" i="3"/>
  <c r="R222" i="3"/>
  <c r="P222" i="3"/>
  <c r="BK222" i="3"/>
  <c r="J222" i="3"/>
  <c r="BE222" i="3"/>
  <c r="BI218" i="3"/>
  <c r="BH218" i="3"/>
  <c r="BG218" i="3"/>
  <c r="BF218" i="3"/>
  <c r="T218" i="3"/>
  <c r="R218" i="3"/>
  <c r="P218" i="3"/>
  <c r="BK218" i="3"/>
  <c r="J218" i="3"/>
  <c r="BE218" i="3"/>
  <c r="BI213" i="3"/>
  <c r="BH213" i="3"/>
  <c r="BG213" i="3"/>
  <c r="BF213" i="3"/>
  <c r="T213" i="3"/>
  <c r="R213" i="3"/>
  <c r="P213" i="3"/>
  <c r="BK213" i="3"/>
  <c r="J213" i="3"/>
  <c r="BE213" i="3"/>
  <c r="BI209" i="3"/>
  <c r="BH209" i="3"/>
  <c r="BG209" i="3"/>
  <c r="BF209" i="3"/>
  <c r="T209" i="3"/>
  <c r="R209" i="3"/>
  <c r="P209" i="3"/>
  <c r="BK209" i="3"/>
  <c r="J209" i="3"/>
  <c r="BE209" i="3"/>
  <c r="BI206" i="3"/>
  <c r="BH206" i="3"/>
  <c r="BG206" i="3"/>
  <c r="BF206" i="3"/>
  <c r="T206" i="3"/>
  <c r="R206" i="3"/>
  <c r="P206" i="3"/>
  <c r="BK206" i="3"/>
  <c r="J206" i="3"/>
  <c r="BE206" i="3"/>
  <c r="BI202" i="3"/>
  <c r="BH202" i="3"/>
  <c r="BG202" i="3"/>
  <c r="BF202" i="3"/>
  <c r="T202" i="3"/>
  <c r="R202" i="3"/>
  <c r="P202" i="3"/>
  <c r="BK202" i="3"/>
  <c r="J202" i="3"/>
  <c r="BE202" i="3"/>
  <c r="BI198" i="3"/>
  <c r="BH198" i="3"/>
  <c r="BG198" i="3"/>
  <c r="BF198" i="3"/>
  <c r="T198" i="3"/>
  <c r="T197" i="3"/>
  <c r="R198" i="3"/>
  <c r="R197" i="3"/>
  <c r="P198" i="3"/>
  <c r="P197" i="3"/>
  <c r="BK198" i="3"/>
  <c r="BK197" i="3"/>
  <c r="J197" i="3" s="1"/>
  <c r="J64" i="3" s="1"/>
  <c r="J198" i="3"/>
  <c r="BE198" i="3" s="1"/>
  <c r="BI192" i="3"/>
  <c r="BH192" i="3"/>
  <c r="BG192" i="3"/>
  <c r="BF192" i="3"/>
  <c r="T192" i="3"/>
  <c r="R192" i="3"/>
  <c r="P192" i="3"/>
  <c r="BK192" i="3"/>
  <c r="J192" i="3"/>
  <c r="BE192" i="3"/>
  <c r="BI187" i="3"/>
  <c r="BH187" i="3"/>
  <c r="BG187" i="3"/>
  <c r="BF187" i="3"/>
  <c r="T187" i="3"/>
  <c r="R187" i="3"/>
  <c r="P187" i="3"/>
  <c r="BK187" i="3"/>
  <c r="J187" i="3"/>
  <c r="BE187" i="3"/>
  <c r="BI181" i="3"/>
  <c r="BH181" i="3"/>
  <c r="BG181" i="3"/>
  <c r="BF181" i="3"/>
  <c r="T181" i="3"/>
  <c r="R181" i="3"/>
  <c r="P181" i="3"/>
  <c r="BK181" i="3"/>
  <c r="J181" i="3"/>
  <c r="BE181" i="3"/>
  <c r="BI173" i="3"/>
  <c r="BH173" i="3"/>
  <c r="BG173" i="3"/>
  <c r="BF173" i="3"/>
  <c r="T173" i="3"/>
  <c r="T172" i="3"/>
  <c r="R173" i="3"/>
  <c r="R172" i="3"/>
  <c r="P173" i="3"/>
  <c r="P172" i="3"/>
  <c r="BK173" i="3"/>
  <c r="BK172" i="3"/>
  <c r="J172" i="3" s="1"/>
  <c r="J63" i="3" s="1"/>
  <c r="J173" i="3"/>
  <c r="BE173" i="3" s="1"/>
  <c r="BI168" i="3"/>
  <c r="BH168" i="3"/>
  <c r="BG168" i="3"/>
  <c r="BF168" i="3"/>
  <c r="T168" i="3"/>
  <c r="T167" i="3"/>
  <c r="R168" i="3"/>
  <c r="R167" i="3"/>
  <c r="P168" i="3"/>
  <c r="P167" i="3"/>
  <c r="BK168" i="3"/>
  <c r="BK167" i="3"/>
  <c r="J167" i="3" s="1"/>
  <c r="J62" i="3" s="1"/>
  <c r="J168" i="3"/>
  <c r="BE168" i="3" s="1"/>
  <c r="BI164" i="3"/>
  <c r="BH164" i="3"/>
  <c r="BG164" i="3"/>
  <c r="BF164" i="3"/>
  <c r="T164" i="3"/>
  <c r="R164" i="3"/>
  <c r="P164" i="3"/>
  <c r="BK164" i="3"/>
  <c r="J164" i="3"/>
  <c r="BE164" i="3"/>
  <c r="BI155" i="3"/>
  <c r="BH155" i="3"/>
  <c r="BG155" i="3"/>
  <c r="BF155" i="3"/>
  <c r="T155" i="3"/>
  <c r="R155" i="3"/>
  <c r="P155" i="3"/>
  <c r="BK155" i="3"/>
  <c r="J155" i="3"/>
  <c r="BE155" i="3"/>
  <c r="BI151" i="3"/>
  <c r="BH151" i="3"/>
  <c r="BG151" i="3"/>
  <c r="BF151" i="3"/>
  <c r="T151" i="3"/>
  <c r="R151" i="3"/>
  <c r="P151" i="3"/>
  <c r="BK151" i="3"/>
  <c r="J151" i="3"/>
  <c r="BE151" i="3"/>
  <c r="BI139" i="3"/>
  <c r="BH139" i="3"/>
  <c r="BG139" i="3"/>
  <c r="BF139" i="3"/>
  <c r="T139" i="3"/>
  <c r="R139" i="3"/>
  <c r="P139" i="3"/>
  <c r="BK139" i="3"/>
  <c r="J139" i="3"/>
  <c r="BE139" i="3"/>
  <c r="BI135" i="3"/>
  <c r="BH135" i="3"/>
  <c r="BG135" i="3"/>
  <c r="BF135" i="3"/>
  <c r="T135" i="3"/>
  <c r="R135" i="3"/>
  <c r="P135" i="3"/>
  <c r="BK135" i="3"/>
  <c r="J135" i="3"/>
  <c r="BE135" i="3"/>
  <c r="BI131" i="3"/>
  <c r="BH131" i="3"/>
  <c r="BG131" i="3"/>
  <c r="BF131" i="3"/>
  <c r="T131" i="3"/>
  <c r="R131" i="3"/>
  <c r="P131" i="3"/>
  <c r="BK131" i="3"/>
  <c r="J131" i="3"/>
  <c r="BE131" i="3"/>
  <c r="BI126" i="3"/>
  <c r="BH126" i="3"/>
  <c r="BG126" i="3"/>
  <c r="BF126" i="3"/>
  <c r="T126" i="3"/>
  <c r="R126" i="3"/>
  <c r="P126" i="3"/>
  <c r="BK126" i="3"/>
  <c r="J126" i="3"/>
  <c r="BE126" i="3"/>
  <c r="BI122" i="3"/>
  <c r="BH122" i="3"/>
  <c r="BG122" i="3"/>
  <c r="BF122" i="3"/>
  <c r="T122" i="3"/>
  <c r="R122" i="3"/>
  <c r="P122" i="3"/>
  <c r="BK122" i="3"/>
  <c r="J122" i="3"/>
  <c r="BE122" i="3"/>
  <c r="BI119" i="3"/>
  <c r="BH119" i="3"/>
  <c r="BG119" i="3"/>
  <c r="BF119" i="3"/>
  <c r="T119" i="3"/>
  <c r="R119" i="3"/>
  <c r="P119" i="3"/>
  <c r="BK119" i="3"/>
  <c r="J119" i="3"/>
  <c r="BE119" i="3"/>
  <c r="BI112" i="3"/>
  <c r="BH112" i="3"/>
  <c r="BG112" i="3"/>
  <c r="BF112" i="3"/>
  <c r="T112" i="3"/>
  <c r="R112" i="3"/>
  <c r="P112" i="3"/>
  <c r="BK112" i="3"/>
  <c r="J112" i="3"/>
  <c r="BE112" i="3"/>
  <c r="BI108" i="3"/>
  <c r="BH108" i="3"/>
  <c r="BG108" i="3"/>
  <c r="BF108" i="3"/>
  <c r="T108" i="3"/>
  <c r="R108" i="3"/>
  <c r="P108" i="3"/>
  <c r="BK108" i="3"/>
  <c r="J108" i="3"/>
  <c r="BE108" i="3"/>
  <c r="BI101" i="3"/>
  <c r="BH101" i="3"/>
  <c r="BG101" i="3"/>
  <c r="BF101" i="3"/>
  <c r="T101" i="3"/>
  <c r="R101" i="3"/>
  <c r="P101" i="3"/>
  <c r="BK101" i="3"/>
  <c r="J101" i="3"/>
  <c r="BE101" i="3"/>
  <c r="BI99" i="3"/>
  <c r="BH99" i="3"/>
  <c r="BG99" i="3"/>
  <c r="BF99" i="3"/>
  <c r="T99" i="3"/>
  <c r="R99" i="3"/>
  <c r="P99" i="3"/>
  <c r="BK99" i="3"/>
  <c r="J99" i="3"/>
  <c r="BE99" i="3"/>
  <c r="BI93" i="3"/>
  <c r="BH93" i="3"/>
  <c r="BG93" i="3"/>
  <c r="BF93" i="3"/>
  <c r="T93" i="3"/>
  <c r="R93" i="3"/>
  <c r="P93" i="3"/>
  <c r="BK93" i="3"/>
  <c r="J93" i="3"/>
  <c r="BE93" i="3"/>
  <c r="BI89" i="3"/>
  <c r="F37" i="3"/>
  <c r="BD56" i="1" s="1"/>
  <c r="BH89" i="3"/>
  <c r="F36" i="3" s="1"/>
  <c r="BC56" i="1" s="1"/>
  <c r="BG89" i="3"/>
  <c r="F35" i="3"/>
  <c r="BB56" i="1" s="1"/>
  <c r="BF89" i="3"/>
  <c r="J34" i="3" s="1"/>
  <c r="AW56" i="1" s="1"/>
  <c r="T89" i="3"/>
  <c r="T88" i="3"/>
  <c r="T87" i="3" s="1"/>
  <c r="T86" i="3" s="1"/>
  <c r="R89" i="3"/>
  <c r="R88" i="3"/>
  <c r="R87" i="3" s="1"/>
  <c r="R86" i="3" s="1"/>
  <c r="P89" i="3"/>
  <c r="P88" i="3"/>
  <c r="P87" i="3" s="1"/>
  <c r="P86" i="3" s="1"/>
  <c r="AU56" i="1" s="1"/>
  <c r="BK89" i="3"/>
  <c r="BK88" i="3" s="1"/>
  <c r="J89" i="3"/>
  <c r="BE89" i="3" s="1"/>
  <c r="J82" i="3"/>
  <c r="F82" i="3"/>
  <c r="F80" i="3"/>
  <c r="E78" i="3"/>
  <c r="J54" i="3"/>
  <c r="F54" i="3"/>
  <c r="F52" i="3"/>
  <c r="E50" i="3"/>
  <c r="J24" i="3"/>
  <c r="E24" i="3"/>
  <c r="J83" i="3" s="1"/>
  <c r="J55" i="3"/>
  <c r="J23" i="3"/>
  <c r="J18" i="3"/>
  <c r="E18" i="3"/>
  <c r="F83" i="3"/>
  <c r="F55" i="3"/>
  <c r="J17" i="3"/>
  <c r="J12" i="3"/>
  <c r="J80" i="3"/>
  <c r="J52" i="3"/>
  <c r="E7" i="3"/>
  <c r="E76" i="3" s="1"/>
  <c r="E48" i="3"/>
  <c r="J37" i="2"/>
  <c r="J36" i="2"/>
  <c r="AY55" i="1" s="1"/>
  <c r="J35" i="2"/>
  <c r="AX55" i="1" s="1"/>
  <c r="BI336" i="2"/>
  <c r="BH336" i="2"/>
  <c r="BG336" i="2"/>
  <c r="BF336" i="2"/>
  <c r="T336" i="2"/>
  <c r="T335" i="2" s="1"/>
  <c r="R336" i="2"/>
  <c r="R335" i="2" s="1"/>
  <c r="P336" i="2"/>
  <c r="P335" i="2" s="1"/>
  <c r="BK336" i="2"/>
  <c r="BK335" i="2" s="1"/>
  <c r="J335" i="2" s="1"/>
  <c r="J65" i="2" s="1"/>
  <c r="J336" i="2"/>
  <c r="BE336" i="2"/>
  <c r="BI331" i="2"/>
  <c r="BH331" i="2"/>
  <c r="BG331" i="2"/>
  <c r="BF331" i="2"/>
  <c r="T331" i="2"/>
  <c r="R331" i="2"/>
  <c r="P331" i="2"/>
  <c r="BK331" i="2"/>
  <c r="J331" i="2"/>
  <c r="BE331" i="2" s="1"/>
  <c r="BI329" i="2"/>
  <c r="BH329" i="2"/>
  <c r="BG329" i="2"/>
  <c r="BF329" i="2"/>
  <c r="T329" i="2"/>
  <c r="R329" i="2"/>
  <c r="P329" i="2"/>
  <c r="BK329" i="2"/>
  <c r="J329" i="2"/>
  <c r="BE329" i="2" s="1"/>
  <c r="BI326" i="2"/>
  <c r="BH326" i="2"/>
  <c r="BG326" i="2"/>
  <c r="BF326" i="2"/>
  <c r="T326" i="2"/>
  <c r="T325" i="2" s="1"/>
  <c r="R326" i="2"/>
  <c r="R325" i="2" s="1"/>
  <c r="P326" i="2"/>
  <c r="P325" i="2" s="1"/>
  <c r="BK326" i="2"/>
  <c r="BK325" i="2" s="1"/>
  <c r="J325" i="2" s="1"/>
  <c r="J64" i="2" s="1"/>
  <c r="J326" i="2"/>
  <c r="BE326" i="2"/>
  <c r="BI322" i="2"/>
  <c r="BH322" i="2"/>
  <c r="BG322" i="2"/>
  <c r="BF322" i="2"/>
  <c r="T322" i="2"/>
  <c r="R322" i="2"/>
  <c r="P322" i="2"/>
  <c r="BK322" i="2"/>
  <c r="J322" i="2"/>
  <c r="BE322" i="2" s="1"/>
  <c r="BI319" i="2"/>
  <c r="BH319" i="2"/>
  <c r="BG319" i="2"/>
  <c r="BF319" i="2"/>
  <c r="T319" i="2"/>
  <c r="R319" i="2"/>
  <c r="P319" i="2"/>
  <c r="BK319" i="2"/>
  <c r="J319" i="2"/>
  <c r="BE319" i="2" s="1"/>
  <c r="BI315" i="2"/>
  <c r="BH315" i="2"/>
  <c r="BG315" i="2"/>
  <c r="BF315" i="2"/>
  <c r="T315" i="2"/>
  <c r="R315" i="2"/>
  <c r="P315" i="2"/>
  <c r="BK315" i="2"/>
  <c r="J315" i="2"/>
  <c r="BE315" i="2" s="1"/>
  <c r="BI310" i="2"/>
  <c r="BH310" i="2"/>
  <c r="BG310" i="2"/>
  <c r="BF310" i="2"/>
  <c r="T310" i="2"/>
  <c r="R310" i="2"/>
  <c r="P310" i="2"/>
  <c r="BK310" i="2"/>
  <c r="J310" i="2"/>
  <c r="BE310" i="2" s="1"/>
  <c r="BI305" i="2"/>
  <c r="BH305" i="2"/>
  <c r="BG305" i="2"/>
  <c r="BF305" i="2"/>
  <c r="T305" i="2"/>
  <c r="R305" i="2"/>
  <c r="P305" i="2"/>
  <c r="BK305" i="2"/>
  <c r="J305" i="2"/>
  <c r="BE305" i="2" s="1"/>
  <c r="BI303" i="2"/>
  <c r="BH303" i="2"/>
  <c r="BG303" i="2"/>
  <c r="BF303" i="2"/>
  <c r="T303" i="2"/>
  <c r="R303" i="2"/>
  <c r="P303" i="2"/>
  <c r="BK303" i="2"/>
  <c r="J303" i="2"/>
  <c r="BE303" i="2" s="1"/>
  <c r="BI299" i="2"/>
  <c r="BH299" i="2"/>
  <c r="BG299" i="2"/>
  <c r="BF299" i="2"/>
  <c r="T299" i="2"/>
  <c r="R299" i="2"/>
  <c r="P299" i="2"/>
  <c r="BK299" i="2"/>
  <c r="J299" i="2"/>
  <c r="BE299" i="2" s="1"/>
  <c r="BI297" i="2"/>
  <c r="BH297" i="2"/>
  <c r="BG297" i="2"/>
  <c r="BF297" i="2"/>
  <c r="T297" i="2"/>
  <c r="R297" i="2"/>
  <c r="P297" i="2"/>
  <c r="BK297" i="2"/>
  <c r="J297" i="2"/>
  <c r="BE297" i="2" s="1"/>
  <c r="BI293" i="2"/>
  <c r="BH293" i="2"/>
  <c r="BG293" i="2"/>
  <c r="BF293" i="2"/>
  <c r="T293" i="2"/>
  <c r="R293" i="2"/>
  <c r="P293" i="2"/>
  <c r="BK293" i="2"/>
  <c r="J293" i="2"/>
  <c r="BE293" i="2" s="1"/>
  <c r="BI289" i="2"/>
  <c r="BH289" i="2"/>
  <c r="BG289" i="2"/>
  <c r="BF289" i="2"/>
  <c r="T289" i="2"/>
  <c r="R289" i="2"/>
  <c r="P289" i="2"/>
  <c r="BK289" i="2"/>
  <c r="J289" i="2"/>
  <c r="BE289" i="2" s="1"/>
  <c r="BI285" i="2"/>
  <c r="BH285" i="2"/>
  <c r="BG285" i="2"/>
  <c r="BF285" i="2"/>
  <c r="T285" i="2"/>
  <c r="R285" i="2"/>
  <c r="P285" i="2"/>
  <c r="BK285" i="2"/>
  <c r="J285" i="2"/>
  <c r="BE285" i="2" s="1"/>
  <c r="BI281" i="2"/>
  <c r="BH281" i="2"/>
  <c r="BG281" i="2"/>
  <c r="BF281" i="2"/>
  <c r="T281" i="2"/>
  <c r="R281" i="2"/>
  <c r="P281" i="2"/>
  <c r="BK281" i="2"/>
  <c r="J281" i="2"/>
  <c r="BE281" i="2" s="1"/>
  <c r="BI279" i="2"/>
  <c r="BH279" i="2"/>
  <c r="BG279" i="2"/>
  <c r="BF279" i="2"/>
  <c r="T279" i="2"/>
  <c r="R279" i="2"/>
  <c r="P279" i="2"/>
  <c r="BK279" i="2"/>
  <c r="J279" i="2"/>
  <c r="BE279" i="2" s="1"/>
  <c r="BI275" i="2"/>
  <c r="BH275" i="2"/>
  <c r="BG275" i="2"/>
  <c r="BF275" i="2"/>
  <c r="T275" i="2"/>
  <c r="R275" i="2"/>
  <c r="P275" i="2"/>
  <c r="BK275" i="2"/>
  <c r="J275" i="2"/>
  <c r="BE275" i="2" s="1"/>
  <c r="BI273" i="2"/>
  <c r="BH273" i="2"/>
  <c r="BG273" i="2"/>
  <c r="BF273" i="2"/>
  <c r="T273" i="2"/>
  <c r="R273" i="2"/>
  <c r="P273" i="2"/>
  <c r="BK273" i="2"/>
  <c r="J273" i="2"/>
  <c r="BE273" i="2" s="1"/>
  <c r="BI271" i="2"/>
  <c r="BH271" i="2"/>
  <c r="BG271" i="2"/>
  <c r="BF271" i="2"/>
  <c r="T271" i="2"/>
  <c r="R271" i="2"/>
  <c r="P271" i="2"/>
  <c r="BK271" i="2"/>
  <c r="J271" i="2"/>
  <c r="BE271" i="2" s="1"/>
  <c r="BI267" i="2"/>
  <c r="BH267" i="2"/>
  <c r="BG267" i="2"/>
  <c r="BF267" i="2"/>
  <c r="T267" i="2"/>
  <c r="R267" i="2"/>
  <c r="P267" i="2"/>
  <c r="BK267" i="2"/>
  <c r="J267" i="2"/>
  <c r="BE267" i="2" s="1"/>
  <c r="BI263" i="2"/>
  <c r="BH263" i="2"/>
  <c r="BG263" i="2"/>
  <c r="BF263" i="2"/>
  <c r="T263" i="2"/>
  <c r="R263" i="2"/>
  <c r="P263" i="2"/>
  <c r="BK263" i="2"/>
  <c r="J263" i="2"/>
  <c r="BE263" i="2"/>
  <c r="BI258" i="2"/>
  <c r="BH258" i="2"/>
  <c r="BG258" i="2"/>
  <c r="BF258" i="2"/>
  <c r="T258" i="2"/>
  <c r="R258" i="2"/>
  <c r="P258" i="2"/>
  <c r="BK258" i="2"/>
  <c r="J258" i="2"/>
  <c r="BE258" i="2"/>
  <c r="BI255" i="2"/>
  <c r="BH255" i="2"/>
  <c r="BG255" i="2"/>
  <c r="BF255" i="2"/>
  <c r="T255" i="2"/>
  <c r="R255" i="2"/>
  <c r="P255" i="2"/>
  <c r="BK255" i="2"/>
  <c r="J255" i="2"/>
  <c r="BE255" i="2"/>
  <c r="BI250" i="2"/>
  <c r="BH250" i="2"/>
  <c r="BG250" i="2"/>
  <c r="BF250" i="2"/>
  <c r="T250" i="2"/>
  <c r="R250" i="2"/>
  <c r="P250" i="2"/>
  <c r="BK250" i="2"/>
  <c r="J250" i="2"/>
  <c r="BE250" i="2"/>
  <c r="BI248" i="2"/>
  <c r="BH248" i="2"/>
  <c r="BG248" i="2"/>
  <c r="BF248" i="2"/>
  <c r="T248" i="2"/>
  <c r="R248" i="2"/>
  <c r="P248" i="2"/>
  <c r="BK248" i="2"/>
  <c r="J248" i="2"/>
  <c r="BE248" i="2"/>
  <c r="BI244" i="2"/>
  <c r="BH244" i="2"/>
  <c r="BG244" i="2"/>
  <c r="BF244" i="2"/>
  <c r="T244" i="2"/>
  <c r="R244" i="2"/>
  <c r="P244" i="2"/>
  <c r="BK244" i="2"/>
  <c r="J244" i="2"/>
  <c r="BE244" i="2"/>
  <c r="BI242" i="2"/>
  <c r="BH242" i="2"/>
  <c r="BG242" i="2"/>
  <c r="BF242" i="2"/>
  <c r="T242" i="2"/>
  <c r="R242" i="2"/>
  <c r="P242" i="2"/>
  <c r="BK242" i="2"/>
  <c r="J242" i="2"/>
  <c r="BE242" i="2"/>
  <c r="BI240" i="2"/>
  <c r="BH240" i="2"/>
  <c r="BG240" i="2"/>
  <c r="BF240" i="2"/>
  <c r="T240" i="2"/>
  <c r="R240" i="2"/>
  <c r="P240" i="2"/>
  <c r="BK240" i="2"/>
  <c r="J240" i="2"/>
  <c r="BE240" i="2"/>
  <c r="BI238" i="2"/>
  <c r="BH238" i="2"/>
  <c r="BG238" i="2"/>
  <c r="BF238" i="2"/>
  <c r="T238" i="2"/>
  <c r="R238" i="2"/>
  <c r="P238" i="2"/>
  <c r="BK238" i="2"/>
  <c r="J238" i="2"/>
  <c r="BE238" i="2"/>
  <c r="BI231" i="2"/>
  <c r="BH231" i="2"/>
  <c r="BG231" i="2"/>
  <c r="BF231" i="2"/>
  <c r="T231" i="2"/>
  <c r="R231" i="2"/>
  <c r="P231" i="2"/>
  <c r="BK231" i="2"/>
  <c r="J231" i="2"/>
  <c r="BE231" i="2"/>
  <c r="BI229" i="2"/>
  <c r="BH229" i="2"/>
  <c r="BG229" i="2"/>
  <c r="BF229" i="2"/>
  <c r="T229" i="2"/>
  <c r="R229" i="2"/>
  <c r="P229" i="2"/>
  <c r="BK229" i="2"/>
  <c r="J229" i="2"/>
  <c r="BE229" i="2"/>
  <c r="BI227" i="2"/>
  <c r="BH227" i="2"/>
  <c r="BG227" i="2"/>
  <c r="BF227" i="2"/>
  <c r="T227" i="2"/>
  <c r="R227" i="2"/>
  <c r="P227" i="2"/>
  <c r="BK227" i="2"/>
  <c r="J227" i="2"/>
  <c r="BE227" i="2"/>
  <c r="BI221" i="2"/>
  <c r="BH221" i="2"/>
  <c r="BG221" i="2"/>
  <c r="BF221" i="2"/>
  <c r="T221" i="2"/>
  <c r="R221" i="2"/>
  <c r="P221" i="2"/>
  <c r="BK221" i="2"/>
  <c r="J221" i="2"/>
  <c r="BE221" i="2"/>
  <c r="BI219" i="2"/>
  <c r="BH219" i="2"/>
  <c r="BG219" i="2"/>
  <c r="BF219" i="2"/>
  <c r="T219" i="2"/>
  <c r="R219" i="2"/>
  <c r="P219" i="2"/>
  <c r="BK219" i="2"/>
  <c r="J219" i="2"/>
  <c r="BE219" i="2"/>
  <c r="BI217" i="2"/>
  <c r="BH217" i="2"/>
  <c r="BG217" i="2"/>
  <c r="BF217" i="2"/>
  <c r="T217" i="2"/>
  <c r="R217" i="2"/>
  <c r="P217" i="2"/>
  <c r="BK217" i="2"/>
  <c r="J217" i="2"/>
  <c r="BE217" i="2"/>
  <c r="BI215" i="2"/>
  <c r="BH215" i="2"/>
  <c r="BG215" i="2"/>
  <c r="BF215" i="2"/>
  <c r="T215" i="2"/>
  <c r="R215" i="2"/>
  <c r="P215" i="2"/>
  <c r="BK215" i="2"/>
  <c r="J215" i="2"/>
  <c r="BE215" i="2"/>
  <c r="BI213" i="2"/>
  <c r="BH213" i="2"/>
  <c r="BG213" i="2"/>
  <c r="BF213" i="2"/>
  <c r="T213" i="2"/>
  <c r="R213" i="2"/>
  <c r="P213" i="2"/>
  <c r="BK213" i="2"/>
  <c r="J213" i="2"/>
  <c r="BE213" i="2"/>
  <c r="BI204" i="2"/>
  <c r="BH204" i="2"/>
  <c r="BG204" i="2"/>
  <c r="BF204" i="2"/>
  <c r="T204" i="2"/>
  <c r="T203" i="2"/>
  <c r="R204" i="2"/>
  <c r="R203" i="2"/>
  <c r="P204" i="2"/>
  <c r="P203" i="2"/>
  <c r="BK204" i="2"/>
  <c r="BK203" i="2"/>
  <c r="J203" i="2" s="1"/>
  <c r="J63" i="2" s="1"/>
  <c r="J204" i="2"/>
  <c r="BE204" i="2" s="1"/>
  <c r="BI195" i="2"/>
  <c r="BH195" i="2"/>
  <c r="BG195" i="2"/>
  <c r="BF195" i="2"/>
  <c r="T195" i="2"/>
  <c r="R195" i="2"/>
  <c r="P195" i="2"/>
  <c r="BK195" i="2"/>
  <c r="J195" i="2"/>
  <c r="BE195" i="2"/>
  <c r="BI186" i="2"/>
  <c r="BH186" i="2"/>
  <c r="BG186" i="2"/>
  <c r="BF186" i="2"/>
  <c r="T186" i="2"/>
  <c r="R186" i="2"/>
  <c r="P186" i="2"/>
  <c r="BK186" i="2"/>
  <c r="J186" i="2"/>
  <c r="BE186" i="2"/>
  <c r="BI177" i="2"/>
  <c r="BH177" i="2"/>
  <c r="BG177" i="2"/>
  <c r="BF177" i="2"/>
  <c r="T177" i="2"/>
  <c r="T176" i="2"/>
  <c r="R177" i="2"/>
  <c r="R176" i="2"/>
  <c r="P177" i="2"/>
  <c r="P176" i="2"/>
  <c r="BK177" i="2"/>
  <c r="BK176" i="2"/>
  <c r="J176" i="2" s="1"/>
  <c r="J62" i="2" s="1"/>
  <c r="J177" i="2"/>
  <c r="BE177" i="2" s="1"/>
  <c r="BI173" i="2"/>
  <c r="BH173" i="2"/>
  <c r="BG173" i="2"/>
  <c r="BF173" i="2"/>
  <c r="T173" i="2"/>
  <c r="R173" i="2"/>
  <c r="P173" i="2"/>
  <c r="BK173" i="2"/>
  <c r="J173" i="2"/>
  <c r="BE173" i="2"/>
  <c r="BI162" i="2"/>
  <c r="BH162" i="2"/>
  <c r="BG162" i="2"/>
  <c r="BF162" i="2"/>
  <c r="T162" i="2"/>
  <c r="R162" i="2"/>
  <c r="P162" i="2"/>
  <c r="BK162" i="2"/>
  <c r="J162" i="2"/>
  <c r="BE162" i="2"/>
  <c r="BI158" i="2"/>
  <c r="BH158" i="2"/>
  <c r="BG158" i="2"/>
  <c r="BF158" i="2"/>
  <c r="T158" i="2"/>
  <c r="R158" i="2"/>
  <c r="P158" i="2"/>
  <c r="BK158" i="2"/>
  <c r="J158" i="2"/>
  <c r="BE158" i="2"/>
  <c r="BI147" i="2"/>
  <c r="BH147" i="2"/>
  <c r="BG147" i="2"/>
  <c r="BF147" i="2"/>
  <c r="T147" i="2"/>
  <c r="R147" i="2"/>
  <c r="P147" i="2"/>
  <c r="BK147" i="2"/>
  <c r="J147" i="2"/>
  <c r="BE147" i="2"/>
  <c r="BI143" i="2"/>
  <c r="BH143" i="2"/>
  <c r="BG143" i="2"/>
  <c r="BF143" i="2"/>
  <c r="T143" i="2"/>
  <c r="R143" i="2"/>
  <c r="P143" i="2"/>
  <c r="BK143" i="2"/>
  <c r="J143" i="2"/>
  <c r="BE143" i="2"/>
  <c r="BI139" i="2"/>
  <c r="BH139" i="2"/>
  <c r="BG139" i="2"/>
  <c r="BF139" i="2"/>
  <c r="T139" i="2"/>
  <c r="R139" i="2"/>
  <c r="P139" i="2"/>
  <c r="BK139" i="2"/>
  <c r="J139" i="2"/>
  <c r="BE139" i="2"/>
  <c r="BI134" i="2"/>
  <c r="BH134" i="2"/>
  <c r="BG134" i="2"/>
  <c r="BF134" i="2"/>
  <c r="T134" i="2"/>
  <c r="R134" i="2"/>
  <c r="P134" i="2"/>
  <c r="BK134" i="2"/>
  <c r="J134" i="2"/>
  <c r="BE134" i="2"/>
  <c r="BI130" i="2"/>
  <c r="BH130" i="2"/>
  <c r="BG130" i="2"/>
  <c r="BF130" i="2"/>
  <c r="T130" i="2"/>
  <c r="R130" i="2"/>
  <c r="P130" i="2"/>
  <c r="BK130" i="2"/>
  <c r="J130" i="2"/>
  <c r="BE130" i="2"/>
  <c r="BI127" i="2"/>
  <c r="BH127" i="2"/>
  <c r="BG127" i="2"/>
  <c r="BF127" i="2"/>
  <c r="T127" i="2"/>
  <c r="R127" i="2"/>
  <c r="P127" i="2"/>
  <c r="BK127" i="2"/>
  <c r="J127" i="2"/>
  <c r="BE127" i="2"/>
  <c r="BI111" i="2"/>
  <c r="BH111" i="2"/>
  <c r="BG111" i="2"/>
  <c r="BF111" i="2"/>
  <c r="T111" i="2"/>
  <c r="R111" i="2"/>
  <c r="P111" i="2"/>
  <c r="BK111" i="2"/>
  <c r="J111" i="2"/>
  <c r="BE111" i="2"/>
  <c r="BI107" i="2"/>
  <c r="BH107" i="2"/>
  <c r="BG107" i="2"/>
  <c r="BF107" i="2"/>
  <c r="T107" i="2"/>
  <c r="R107" i="2"/>
  <c r="P107" i="2"/>
  <c r="BK107" i="2"/>
  <c r="J107" i="2"/>
  <c r="BE107" i="2"/>
  <c r="BI91" i="2"/>
  <c r="BH91" i="2"/>
  <c r="BG91" i="2"/>
  <c r="BF91" i="2"/>
  <c r="T91" i="2"/>
  <c r="R91" i="2"/>
  <c r="P91" i="2"/>
  <c r="BK91" i="2"/>
  <c r="J91" i="2"/>
  <c r="BE91" i="2"/>
  <c r="BI88" i="2"/>
  <c r="F37" i="2"/>
  <c r="BD55" i="1" s="1"/>
  <c r="BD54" i="1" s="1"/>
  <c r="W33" i="1" s="1"/>
  <c r="BH88" i="2"/>
  <c r="F36" i="2" s="1"/>
  <c r="BC55" i="1" s="1"/>
  <c r="BC54" i="1" s="1"/>
  <c r="BG88" i="2"/>
  <c r="F35" i="2"/>
  <c r="BB55" i="1" s="1"/>
  <c r="BB54" i="1" s="1"/>
  <c r="BF88" i="2"/>
  <c r="J34" i="2" s="1"/>
  <c r="AW55" i="1" s="1"/>
  <c r="T88" i="2"/>
  <c r="T87" i="2"/>
  <c r="T86" i="2" s="1"/>
  <c r="T85" i="2" s="1"/>
  <c r="R88" i="2"/>
  <c r="R87" i="2"/>
  <c r="R86" i="2" s="1"/>
  <c r="R85" i="2" s="1"/>
  <c r="P88" i="2"/>
  <c r="P87" i="2"/>
  <c r="P86" i="2" s="1"/>
  <c r="P85" i="2" s="1"/>
  <c r="AU55" i="1" s="1"/>
  <c r="AU54" i="1" s="1"/>
  <c r="BK88" i="2"/>
  <c r="BK87" i="2" s="1"/>
  <c r="J88" i="2"/>
  <c r="BE88" i="2" s="1"/>
  <c r="J81" i="2"/>
  <c r="F81" i="2"/>
  <c r="F79" i="2"/>
  <c r="E77" i="2"/>
  <c r="J54" i="2"/>
  <c r="F54" i="2"/>
  <c r="F52" i="2"/>
  <c r="E50" i="2"/>
  <c r="J24" i="2"/>
  <c r="E24" i="2"/>
  <c r="J82" i="2" s="1"/>
  <c r="J23" i="2"/>
  <c r="J18" i="2"/>
  <c r="E18" i="2"/>
  <c r="F82" i="2"/>
  <c r="F55" i="2"/>
  <c r="J17" i="2"/>
  <c r="J12" i="2"/>
  <c r="J79" i="2"/>
  <c r="J52" i="2"/>
  <c r="E7" i="2"/>
  <c r="E75" i="2" s="1"/>
  <c r="AS54" i="1"/>
  <c r="L50" i="1"/>
  <c r="AM50" i="1"/>
  <c r="AM49" i="1"/>
  <c r="L49" i="1"/>
  <c r="AM47" i="1"/>
  <c r="L47" i="1"/>
  <c r="L45" i="1"/>
  <c r="L44" i="1"/>
  <c r="F33" i="2" l="1"/>
  <c r="AZ55" i="1" s="1"/>
  <c r="J33" i="2"/>
  <c r="AV55" i="1" s="1"/>
  <c r="AT55" i="1" s="1"/>
  <c r="J33" i="3"/>
  <c r="AV56" i="1" s="1"/>
  <c r="AT56" i="1" s="1"/>
  <c r="F33" i="3"/>
  <c r="AZ56" i="1" s="1"/>
  <c r="BK86" i="2"/>
  <c r="J87" i="2"/>
  <c r="J61" i="2" s="1"/>
  <c r="W31" i="1"/>
  <c r="AX54" i="1"/>
  <c r="AY54" i="1"/>
  <c r="W32" i="1"/>
  <c r="J88" i="3"/>
  <c r="J61" i="3" s="1"/>
  <c r="BK87" i="3"/>
  <c r="F34" i="3"/>
  <c r="BA56" i="1" s="1"/>
  <c r="E48" i="2"/>
  <c r="J55" i="2"/>
  <c r="F34" i="2"/>
  <c r="BA55" i="1" s="1"/>
  <c r="BA54" i="1" s="1"/>
  <c r="AW54" i="1" l="1"/>
  <c r="AK30" i="1" s="1"/>
  <c r="W30" i="1"/>
  <c r="J87" i="3"/>
  <c r="J60" i="3" s="1"/>
  <c r="BK86" i="3"/>
  <c r="J86" i="3" s="1"/>
  <c r="BK85" i="2"/>
  <c r="J85" i="2" s="1"/>
  <c r="J86" i="2"/>
  <c r="J60" i="2" s="1"/>
  <c r="AZ54" i="1"/>
  <c r="J30" i="3" l="1"/>
  <c r="J59" i="3"/>
  <c r="AV54" i="1"/>
  <c r="W29" i="1"/>
  <c r="J59" i="2"/>
  <c r="J30" i="2"/>
  <c r="AG55" i="1" l="1"/>
  <c r="J39" i="2"/>
  <c r="AT54" i="1"/>
  <c r="AK29" i="1"/>
  <c r="J39" i="3"/>
  <c r="AG56" i="1"/>
  <c r="AN56" i="1" s="1"/>
  <c r="AN55" i="1" l="1"/>
  <c r="AG54" i="1"/>
  <c r="AK26" i="1" l="1"/>
  <c r="AK35" i="1" s="1"/>
  <c r="AN54" i="1"/>
</calcChain>
</file>

<file path=xl/sharedStrings.xml><?xml version="1.0" encoding="utf-8"?>
<sst xmlns="http://schemas.openxmlformats.org/spreadsheetml/2006/main" count="4719" uniqueCount="900">
  <si>
    <t>Export Komplet</t>
  </si>
  <si>
    <t>VZ</t>
  </si>
  <si>
    <t>2.0</t>
  </si>
  <si>
    <t>ZAMOK</t>
  </si>
  <si>
    <t>False</t>
  </si>
  <si>
    <t>{ef53f2d7-d895-4ac8-a456-165a931da6c6}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</si>
  <si>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</si>
  <si>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</si>
  <si>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</si>
  <si>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</si>
  <si>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</si>
  <si>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</si>
  <si>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</si>
  <si>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</si>
  <si>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19_04_brn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</si>
  <si>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</si>
  <si>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</si>
  <si>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Obnova mostu ev. č. 36311-2 Brněnec nad Svitavou</t>
  </si>
  <si>
    <t>KSO:</t>
  </si>
  <si>
    <t/>
  </si>
  <si>
    <t>CC-CZ:</t>
  </si>
  <si>
    <t>Místo:</t>
  </si>
  <si>
    <t>Brněnec nad Svitavou</t>
  </si>
  <si>
    <t>Datum:</t>
  </si>
  <si>
    <t>7. 4. 2019</t>
  </si>
  <si>
    <t>Zadavatel:</t>
  </si>
  <si>
    <t>IČ:</t>
  </si>
  <si>
    <t>70892822</t>
  </si>
  <si>
    <t>Pardubický kraj</t>
  </si>
  <si>
    <t>DIČ:</t>
  </si>
  <si>
    <t>CZ70892822</t>
  </si>
  <si>
    <t>Uchazeč:</t>
  </si>
  <si>
    <t>Vyplň údaj</t>
  </si>
  <si>
    <t>Projektant:</t>
  </si>
  <si>
    <t>05968551</t>
  </si>
  <si>
    <t>VHRoušar, s.r.o.</t>
  </si>
  <si>
    <t>CZ05968551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</si>
  <si>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</si>
  <si>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</si>
  <si>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</si>
  <si>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</si>
  <si>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</si>
  <si>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</si>
  <si>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</si>
  <si>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</si>
  <si>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</si>
  <si>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</si>
  <si>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</si>
  <si>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</si>
  <si>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</si>
  <si>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</si>
  <si>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</si>
  <si>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</si>
  <si>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</si>
  <si>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</si>
  <si>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</si>
  <si>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</si>
  <si>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</si>
  <si>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</si>
  <si>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</si>
  <si>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</si>
  <si>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</si>
  <si>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</si>
  <si>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</si>
  <si>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</si>
  <si>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</si>
  <si>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</si>
  <si>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</si>
  <si>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</si>
  <si>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</si>
  <si>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</si>
  <si>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</si>
  <si>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</si>
  <si>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</si>
  <si>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</si>
  <si>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</si>
  <si>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</si>
  <si>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</si>
  <si>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</si>
  <si>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</si>
  <si>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</si>
  <si>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340</t>
  </si>
  <si>
    <t xml:space="preserve">Přeložka vodovodu </t>
  </si>
  <si>
    <t>STA</t>
  </si>
  <si>
    <t>1</t>
  </si>
  <si>
    <t>{3cc6cd03-60ba-4603-867f-3a76fe44e9cd}</t>
  </si>
  <si>
    <t>2</t>
  </si>
  <si>
    <t>SO 341</t>
  </si>
  <si>
    <t>Přeložka kanalizace</t>
  </si>
  <si>
    <t>{8957a82c-40eb-4bda-b78a-be292a2d3723}</t>
  </si>
  <si>
    <t>ryha200</t>
  </si>
  <si>
    <t>Výkop rýh do 2,0 m</t>
  </si>
  <si>
    <t>m3</t>
  </si>
  <si>
    <t>57,394</t>
  </si>
  <si>
    <t>pažení</t>
  </si>
  <si>
    <t>Pažení</t>
  </si>
  <si>
    <t>m2</t>
  </si>
  <si>
    <t>95,877</t>
  </si>
  <si>
    <t>KRYCÍ LIST SOUPISU PRACÍ</t>
  </si>
  <si>
    <t>odvoz14</t>
  </si>
  <si>
    <t>Odklizení přebytku zeminy v tř. 1-4</t>
  </si>
  <si>
    <t>loze</t>
  </si>
  <si>
    <t>Lože pod potrubí</t>
  </si>
  <si>
    <t>2,016</t>
  </si>
  <si>
    <t>obsyp</t>
  </si>
  <si>
    <t>Obsyp potrubí</t>
  </si>
  <si>
    <t>13,973</t>
  </si>
  <si>
    <t>zásyp_ŠD</t>
  </si>
  <si>
    <t>Zásyp štěrkodrtí</t>
  </si>
  <si>
    <t>40,249</t>
  </si>
  <si>
    <t>Objekt:</t>
  </si>
  <si>
    <t>tr_DN150</t>
  </si>
  <si>
    <t>Potrubí D160</t>
  </si>
  <si>
    <t>m</t>
  </si>
  <si>
    <t>30</t>
  </si>
  <si>
    <t xml:space="preserve">SO 340 - Přeložka vodovodu 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</si>
  <si>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</si>
  <si>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</si>
  <si>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</si>
  <si>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</si>
  <si>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</si>
  <si>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</si>
  <si>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</si>
  <si>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</si>
  <si>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</si>
  <si>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</si>
  <si>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</si>
  <si>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</si>
  <si>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</si>
  <si>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</si>
  <si>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</si>
  <si>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</si>
  <si>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</si>
  <si>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</si>
  <si>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</si>
  <si>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</si>
  <si>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</si>
  <si>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</si>
  <si>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</si>
  <si>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</si>
  <si>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</si>
  <si>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</si>
  <si>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</si>
  <si>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</si>
  <si>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</si>
  <si>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průměrný přítok do 500 l/min</t>
  </si>
  <si>
    <t>hod</t>
  </si>
  <si>
    <t>CS ÚRS 2019 01</t>
  </si>
  <si>
    <t>4</t>
  </si>
  <si>
    <t>-782885946</t>
  </si>
  <si>
    <t>PP</t>
  </si>
  <si>
    <t>Čerpání vody na dopravní výšku do 10 m s uvažovaným průměrným přítokem do 500 l/min</t>
  </si>
  <si>
    <t>PSC</t>
  </si>
  <si>
    <t xml:space="preserve">Poznámka k souboru cen:_x000D_
1. Ceny jsou určeny pro čerpání ve dne, v noci, v pracovní dny i ve dnech pracovního klidu._x000D_
2. Ceny nelze použít pro čerpání vody při snižování hladiny podzemní vody soustavou čerpacích jehel; toto snižování hladiny vody se oceňuje cenami souborů cen:_x000D_
a) 115 20-12 Čerpací jehla,_x000D_
b) 115 20-13 Montáž a demontáž zařízení čerpací a odsávací stanice,_x000D_
c) 115 20-14 Montáž, opotřebení a demontáž sběrného potrubí,_x000D_
d) 115 20-15 Montáž a demontáž odpadního potrubí,_x000D_
e) 115 20-16 Odsávání a čerpání vody sběrným potrubím._x000D_
3. V cenách jsou započteny i náklady na odpadní potrubí v délce do 20 m, na lešení pod čerpadla a pod odpadní potrubí. Pro převedení vody na vzdálenost větší než 20 m se použijí položky souboru cen 115 00-11 Převedení vody potrubím tohoto katalogu._x000D_
4. V cenách nejsou započteny náklady na zřízení čerpacích jímek nebo projektovaných studní:_x000D_
a) kopaných; tyto se oceňují příslušnými cenami části A02 Zemní práce pro objekty oborů 821 až 828,_x000D_
b) vrtaných; tyto se oceňují příslušnými cenami katalogu 800-2 Zvláštní zakládání objektů._x000D_
5. Doba, po kterou nejsou čerpadla v činnosti, se neoceňuje. Výjimkou je přerušení čerpání vody na dobu do 15 minut jednotlivě; toto přerušení se od doby čerpání neodečítá._x000D_
6. Dopravní výškou vody se rozumí svislá vzdálenost mezi hladinou vody v jímce sníženou čerpáním a vodorovnou rovinou proloženou osou nejvyššího bodu výtlačného potrubí._x000D_
7. Množství jednotek se určuje v hodinách doby, po kterou je jednotlivé čerpadlo, popř. celý soubor čerpadel v činnosti._x000D_
8. Počet měrných jednotek se určí samostatně za každé čerpací místo (jámu, studnu, šachtu)_x000D_
</t>
  </si>
  <si>
    <t>132201201</t>
  </si>
  <si>
    <t>Hloubení rýh š do 2000 mm v hornině tř. 3 objemu do 100 m3</t>
  </si>
  <si>
    <t>-1612334073</t>
  </si>
  <si>
    <t>Hloubení zapažených i nezapažených rýh šířky přes 600 do 2 000 mm s urovnáním dna do předepsaného profilu a spádu v hornině tř. 3 do 100 m3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</si>
  <si>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</si>
  <si>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VV</t>
  </si>
  <si>
    <t>Viz přílohu D.6.2, D.6.3 a D.6.4, D.6.5</t>
  </si>
  <si>
    <t>0,90*(1,60+1,68)/2*(4,20-0,00)</t>
  </si>
  <si>
    <t>0,90*(1,68+1,59)/2*(6,43-4,20)</t>
  </si>
  <si>
    <t>0,90*(1,59+3,45)/2*(8,44-6,43)</t>
  </si>
  <si>
    <t>0,90*(3,45+2,28)/2*(11,10-8,44)</t>
  </si>
  <si>
    <t>0,90*(2,28+1,31)/2*(11,60-11,10)</t>
  </si>
  <si>
    <t>(0,90+1,6)/2*(1,31+1,69)/2*(19,20-11,60)</t>
  </si>
  <si>
    <t>0,90*(1,69+2,76)/2*(19,60-19,20)</t>
  </si>
  <si>
    <t>0,90*(2,76+3,57)/2*(21,50-19,60)</t>
  </si>
  <si>
    <t>0,90*(3,57+3,58)/2*(22,27-21,50)</t>
  </si>
  <si>
    <t>0,90*(3,58+1,55)/2*(24,28-22,27)</t>
  </si>
  <si>
    <t>0,90*(1,55+1,60)/2*(30,0-24,28)</t>
  </si>
  <si>
    <t>Součet</t>
  </si>
  <si>
    <t>3</t>
  </si>
  <si>
    <t>132201209</t>
  </si>
  <si>
    <t>Příplatek za lepivost k hloubení rýh š do 2000 mm v hornině tř. 3</t>
  </si>
  <si>
    <t>532906548</t>
  </si>
  <si>
    <t>Hloubení zapažených i nezapažených rýh šířky přes 600 do 2 000 mm s urovnáním dna do předepsaného profilu a spádu v hornině tř. 3 Příplatek k cenám za lepivost horniny tř. 3</t>
  </si>
  <si>
    <t>0,30*ryha200 "30% lepivost"</t>
  </si>
  <si>
    <t>151301102</t>
  </si>
  <si>
    <t>Zřízení hnaného pažení a rozepření stěn rýh hl do 4 m</t>
  </si>
  <si>
    <t>1046561465</t>
  </si>
  <si>
    <t>Zřízení pažení a rozepření stěn rýh pro podzemní vedení pro všechny šířky rýhy hnané, hloubky do 4 m</t>
  </si>
  <si>
    <t xml:space="preserve">Poznámka k souboru cen:_x000D_
1. Ceny jsou určeny pro roubení a rozepření stěn i jiných výkopů se svislými stěnami, pokud jsou tyto výkopy pro podzemní vedení rozměru do 1 250 mm._x000D_
2. Plocha mezer mezi pažinami příložného pažení se od plochy příložného pažení neodečítá; nezapažené plochy u pažení zátažného nebo hnaného se od plochy pažení odečítají._x000D_
3. Předepisuje-li projekt:_x000D_
a) ponechat pažení ve výkopu, oceňuje se toto pažení cenami souboru cen 151 . 0-19 Pažení stěn s ponecháním a rozepření stěn cenami souboru cen 151 . 0-13 Zřízení rozepření zapažených stěn výkopů,_x000D_
b) vzepření stěn, oceňuje se toto odstranění pažení stěn výkopu cenami souboru cen 151 . 0-12 Pažení stěn a vzepření stěn cenami souboru cen 151 . 0-14 odstranění vzepření stěn,_x000D_
c) kotvení stěn, oceňuje se toto Odstranění pažení stěn cenami souboru cen 151 . 0-12 Pažení stěn a kotvení stěn příslušnými cenami katalogu 800-2 Zvláštní zakládání objektů._x000D_
</t>
  </si>
  <si>
    <t>2*(1,60+1,68)/2*(4,20-0,00)</t>
  </si>
  <si>
    <t>2*(1,68+1,59)/2*(6,43-4,20)</t>
  </si>
  <si>
    <t>2*(1,59+3,45)/2*(8,44-6,43)</t>
  </si>
  <si>
    <t>2*(3,45+2,28)/2*(11,10-8,44)</t>
  </si>
  <si>
    <t>2*(2,28+1,31)/2*(11,60-11,10)</t>
  </si>
  <si>
    <t>V korytě předpoklad otevřeného výkopu (11,60-19,20)</t>
  </si>
  <si>
    <t>2*(1,69+2,76)/2*(19,60-19,20)</t>
  </si>
  <si>
    <t>2*(2,76+3,57)/2*(21,50-19,60)</t>
  </si>
  <si>
    <t>2*(3,57+3,58)/2*(22,27-21,50)</t>
  </si>
  <si>
    <t>2*(3,58+1,55)/2*(24,28-22,27)</t>
  </si>
  <si>
    <t>2*(1,55+1,60)/2*(30,0-24,28)</t>
  </si>
  <si>
    <t>5</t>
  </si>
  <si>
    <t>151301112</t>
  </si>
  <si>
    <t>Odstranění hnaného pažení a rozepření stěn rýh hl do 4 m</t>
  </si>
  <si>
    <t>1592694376</t>
  </si>
  <si>
    <t>Odstranění pažení a rozepření stěn rýh pro podzemní vedení s uložením materiálu na vzdálenost do 3 m od kraje výkopu hnané, hloubky přes 2 do 4 m</t>
  </si>
  <si>
    <t>6</t>
  </si>
  <si>
    <t>161101102</t>
  </si>
  <si>
    <t>Svislé přemístění výkopku z horniny tř. 1 až 4 hl výkopu do 4 m</t>
  </si>
  <si>
    <t>-1999076245</t>
  </si>
  <si>
    <t>Svislé přemístění výkopku bez naložení do dopravní nádoby avšak s vyprázdněním dopravní nádoby na hromadu nebo do dopravního prostředku z horniny tř. 1 až 4, při hloubce výkopu přes 2,5 do 4 m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</si>
  <si>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výkopišti._x000D_
2. Ceny pro hloubku přes 1 do 2,5 m, přes 2,5 m do 4 m atd. jsou určeny pro svislé přemístění výkopku od 0 do 2,5 m, od 0 do 4 m atd._x000D_
3. Množství materiálu i stavební suti z rozbouraných konstrukcí pro přemístění se rovná objemu konstrukcí před rozbouráním._x000D_
</t>
  </si>
  <si>
    <t>7</t>
  </si>
  <si>
    <t>162701105</t>
  </si>
  <si>
    <t>Vodorovné přemístění do 10000 m výkopku/sypaniny z horniny tř. 1 až 4</t>
  </si>
  <si>
    <t>542072426</t>
  </si>
  <si>
    <t>Vodorovné přemístění výkopku nebo sypaniny po suchu na obvyklém dopravním prostředku, bez naložení výkopku, avšak se složením bez rozhrnutí z horniny tř. 1 až 4 na vzdálenost přes 9 000 do 10 000 m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</si>
  <si>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</si>
  <si>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8</t>
  </si>
  <si>
    <t>162701109</t>
  </si>
  <si>
    <t>Příplatek k vodorovnému přemístění výkopku/sypaniny z horniny tř. 1 až 4 ZKD 1000 m přes 10000 m</t>
  </si>
  <si>
    <t>310097109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</si>
  <si>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</si>
  <si>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odvoz14*10 "celkem do 20 km"</t>
  </si>
  <si>
    <t>9</t>
  </si>
  <si>
    <t>171201211</t>
  </si>
  <si>
    <t>Poplatek za uložení stavebního odpadu - zeminy a kameniva na skládce</t>
  </si>
  <si>
    <t>t</t>
  </si>
  <si>
    <t>2075666601</t>
  </si>
  <si>
    <t>Poplatek za uložení stavebního odpadu na skládce (skládkovné) zeminy a kameniva zatříděného do Katalogu odpadů pod kódem 170 504</t>
  </si>
  <si>
    <t xml:space="preserve">Poznámka k souboru cen:_x000D_
1. Ceny uvedené v souboru cen lze po dohodě upravit podle místních podmínek._x000D_
</t>
  </si>
  <si>
    <t>odvoz14*1,8</t>
  </si>
  <si>
    <t>10</t>
  </si>
  <si>
    <t>174101101</t>
  </si>
  <si>
    <t>Zásyp jam, šachet rýh nebo kolem objektů sypaninou se zhutněním</t>
  </si>
  <si>
    <t>-362989559</t>
  </si>
  <si>
    <t>Zásyp sypaninou z jakékoliv horniny s uložením výkopku ve vrstvách se zhutněním jam, šachet, rýh nebo kolem objektů v těchto vykopávkách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</si>
  <si>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</si>
  <si>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P</t>
  </si>
  <si>
    <t>Poznámka k položce:_x000D_
Minimální míra zhutnění 95% PS.</t>
  </si>
  <si>
    <t>ryha200 "celkový výkop"</t>
  </si>
  <si>
    <t>-loze "odpočet lože potrubí"</t>
  </si>
  <si>
    <t>-obsyp "odpočet obsypu"</t>
  </si>
  <si>
    <t>-0,30^2*pi/4 * 11,8 "odpočet chráničky"</t>
  </si>
  <si>
    <t>-0,15^2*pi/4 * (30,0-11,8) "odpočet potrubí mimo chráničku"</t>
  </si>
  <si>
    <t>11</t>
  </si>
  <si>
    <t>M</t>
  </si>
  <si>
    <t>58344171</t>
  </si>
  <si>
    <t>štěrkodrť frakce 0/32</t>
  </si>
  <si>
    <t>344388759</t>
  </si>
  <si>
    <t>Poznámka k položce:_x000D_
Předpokládá se přemístění přímo na místo uložení bez mezideponování. V souladu s pravidly ÚRS není hmotnost zásypového materiálu započetna do přesunu hmot.</t>
  </si>
  <si>
    <t>zásyp_ŠD*1,89</t>
  </si>
  <si>
    <t>12</t>
  </si>
  <si>
    <t>175111101</t>
  </si>
  <si>
    <t>Obsypání potrubí ručně sypaninou bez prohození sítem, uloženou do 3 m</t>
  </si>
  <si>
    <t>-81014246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</si>
  <si>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</si>
  <si>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 cenách nejsou zahrnuty náklady na nakupovanou sypaninu. Tato se oceňuje ve specifikaci._x000D_
</t>
  </si>
  <si>
    <t>Poznámka k položce:_x000D_
Hutněno lehkým hutnícím strojen na 95% PS.</t>
  </si>
  <si>
    <t>Viz přílohu D.6.1 až D.6.5</t>
  </si>
  <si>
    <t>(0,17+0,30)*0,90*(11,60-0,00) "PF D.6.5"</t>
  </si>
  <si>
    <t>(0,90+1,50)/2*0,62*(19,20-11,60) "PF D.6.4"</t>
  </si>
  <si>
    <t>(0,17+0,30)*0,90*(30,00-19,20) "PF D.6.5"</t>
  </si>
  <si>
    <t>13</t>
  </si>
  <si>
    <t>58337303</t>
  </si>
  <si>
    <t>štěrkopísek frakce 0/8</t>
  </si>
  <si>
    <t>1378079929</t>
  </si>
  <si>
    <t>obsyp*1,89</t>
  </si>
  <si>
    <t>Vodorovné konstrukce</t>
  </si>
  <si>
    <t>14</t>
  </si>
  <si>
    <t>451573111</t>
  </si>
  <si>
    <t>Lože pod potrubí otevřený výkop ze štěrkopísku</t>
  </si>
  <si>
    <t>1266855073</t>
  </si>
  <si>
    <t>Lože pod potrubí, stoky a drobné objekty v otevřeném výkopu z písku a štěrkopísku do 63 mm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</si>
  <si>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</si>
  <si>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Poznámka k položce:_x000D_
štěrkopískové lože frakce 0-8 mm</t>
  </si>
  <si>
    <t>0,10*0,90*(11,60-0,00) "PF D.6.5"</t>
  </si>
  <si>
    <t>0,00*0,70*(19,20-11,60) "PF D.6.4"</t>
  </si>
  <si>
    <t>0,10*0,90*(30,00-19,20) "PF D.6.5"</t>
  </si>
  <si>
    <t>452313171</t>
  </si>
  <si>
    <t>Podkladní bloky z betonu prostého tř. C 30/37 otevřený výkop</t>
  </si>
  <si>
    <t>701625973</t>
  </si>
  <si>
    <t>Podkladní a zajišťovací konstrukce z betonu prostého v otevřeném výkopu bloky pro potrubí z betonu tř. C 30/37</t>
  </si>
  <si>
    <t xml:space="preserve">Poznámka k souboru cen:_x000D_
1. Ceny -1121 až -1191 a -1192 lze použít i pro ochrannou vrstvu pod železobetonové konstrukce._x000D_
2. Ceny -2121 až -2191 a -2192 jsou určeny pro jakékoliv úkosy sedel._x000D_
</t>
  </si>
  <si>
    <t>Viz přílohu D.6.2, D.6.3 a D.6.7</t>
  </si>
  <si>
    <t>"bloky u kolene 45°" 1,20*0,55*0,45 *5 "ks"</t>
  </si>
  <si>
    <t>"bloky u kolene 45°" (0,85*0,59*0,45 - 0,290*0,294/2*0,45) *2 "ks"</t>
  </si>
  <si>
    <t>"bloky u odboček" (0,300+0,200)/2*0,540*0,260 *1 "ks"</t>
  </si>
  <si>
    <t>"bloky pod patkovým kolenem" 0,415*0,200*0,208 * 2 "ks"</t>
  </si>
  <si>
    <t>16</t>
  </si>
  <si>
    <t>452353101</t>
  </si>
  <si>
    <t>Bednění podkladních bloků otevřený výkop</t>
  </si>
  <si>
    <t>-1906985055</t>
  </si>
  <si>
    <t>Bednění podkladních a zajišťovacích konstrukcí v otevřeném výkopu bloků pro potrubí</t>
  </si>
  <si>
    <t>"bloky u kolene" (2*1,20*0,55 + 2*1,20*0,45) *5 "ks"</t>
  </si>
  <si>
    <t>"bloky u kolene" (2*0,85*0,59 + 2*0,85*0,45 +  0,35*0,45) *2 "ks"</t>
  </si>
  <si>
    <t>"bloky u odboček" ((0,300+0,200)*0,260 + 2*0,545*0,260) *1 "ks"</t>
  </si>
  <si>
    <t>"bloky pod patkovým kolenem" 2*(0,415+0,200)*0,208 * 1 "ks"</t>
  </si>
  <si>
    <t>Trubní vedení</t>
  </si>
  <si>
    <t>17</t>
  </si>
  <si>
    <t>857242122</t>
  </si>
  <si>
    <t>Montáž litinových tvarovek jednoosých přírubových otevřený výkop DN 80</t>
  </si>
  <si>
    <t>kus</t>
  </si>
  <si>
    <t>-761197072</t>
  </si>
  <si>
    <t>Montáž litinových tvarovek na potrubí litinovém tlakovém jednoosých na potrubí z trub přírubových v otevřeném výkopu, kanálu nebo v šachtě DN 80</t>
  </si>
  <si>
    <t xml:space="preserve">Poznámka k souboru cen:_x000D_
1. V cenách souboru cen nejsou započteny náklady na:_x000D_
a) dodání tvarovek; tyto se oceňují ve specifikaci,_x000D_
b) podkladní konstrukci ze štěrkopísku - podkladní vrstva ze štěrkopísku se oceňuje cenou 564 28-111 Podklad ze štěrkopísku._x000D_
2. V cenách 857 ..-1141, -1151, -3141 a -3151 nejsou započteny náklady nadodání těsnících nebo zámkových kroužků; tyto se oceňují ve specifikaci._x000D_
</t>
  </si>
  <si>
    <t>Viz přílohu D.6.6</t>
  </si>
  <si>
    <t>"TP80/200" 2</t>
  </si>
  <si>
    <t>"TP80/300" 1</t>
  </si>
  <si>
    <t>"TP80/2000" 1</t>
  </si>
  <si>
    <t>"N80" 1</t>
  </si>
  <si>
    <t>18</t>
  </si>
  <si>
    <t>5525-R07</t>
  </si>
  <si>
    <t>tvarovka / trouba přírubová litinová vodovodní TP 80/200 mm</t>
  </si>
  <si>
    <t>-2101045234</t>
  </si>
  <si>
    <t>tvarovka / trouba přírubová litinová vodovodní TP 80/200 mm
Tlaková třída min. PN10, vnitřní ochrana epoxidová, vnější ochrana speciální (ve výrobě aplikovaná PE tloušťky 1,8-2,2 mm nebo PUR v tl. 1000 µm na troubách, speciální  ochrana  hrdel  nebo  přírub).</t>
  </si>
  <si>
    <t>19</t>
  </si>
  <si>
    <t>5525-R09</t>
  </si>
  <si>
    <t>tvarovka / trouba přírubová litinová vodovodní TP 80/300 mm</t>
  </si>
  <si>
    <t>-1828430314</t>
  </si>
  <si>
    <t>tvarovka / trouba přírubová litinová vodovodní TP 80/300 mm
Tlaková třída min. PN10, vnitřní ochrana epoxidová, vnější ochrana speciální (ve výrobě aplikovaná PE tloušťky 1,8-2,2 mm nebo PUR v tl. 1000 µm na troubách, speciální  ochrana  hrdel  nebo  přírub).</t>
  </si>
  <si>
    <t>20</t>
  </si>
  <si>
    <t>5525-R08</t>
  </si>
  <si>
    <t>tvarovka / trouba přírubová litinová vodovodní TP 80/2000 mm</t>
  </si>
  <si>
    <t>-295595524</t>
  </si>
  <si>
    <t>tvarovka / trouba přírubová litinová vodovodní TP 80/2000 mm
Tlaková třída min. PN10, vnitřní ochrana epoxidová, vnější ochrana speciální (ve výrobě aplikovaná PE tloušťky 1,8-2,2 mm nebo PUR v tl. 1000 µm na troubách, speciální  ochrana  hrdel  nebo  přírub).</t>
  </si>
  <si>
    <t>55250642</t>
  </si>
  <si>
    <t>koleno přírubové s patkou PP litinové DN 80</t>
  </si>
  <si>
    <t>-200637987</t>
  </si>
  <si>
    <t>koleno přírubové s patkou PP litinové DN 80
Tlaková třída min. PN10, vnitřní ochrana epoxidová, vnější ochrana speciální (ve výrobě aplikovaná PE tloušťky 1,8-2,2 mm nebo PUR v tl. 1000 µm na troubách, speciální  ochrana  hrdel  nebo  přírub).</t>
  </si>
  <si>
    <t>22</t>
  </si>
  <si>
    <t>857311131</t>
  </si>
  <si>
    <t>Montáž litinových tvarovek jednoosých hrdlových otevřený výkop s integrovaným těsněním DN 150</t>
  </si>
  <si>
    <t>-1052360362</t>
  </si>
  <si>
    <t>Montáž litinových tvarovek na potrubí litinovém tlakovém jednoosých na potrubí z trub hrdlových v otevřeném výkopu, kanálu nebo v šachtě s integrovaným těsněním DN 150</t>
  </si>
  <si>
    <t>"K30° DN150" 2</t>
  </si>
  <si>
    <t>"K45° DN150" 1</t>
  </si>
  <si>
    <t>23</t>
  </si>
  <si>
    <t>55253931R</t>
  </si>
  <si>
    <t>koleno hrdlové z tvárné litiny DN 150-30°</t>
  </si>
  <si>
    <t>1181612689</t>
  </si>
  <si>
    <t>koleno hrdlové z tvárné litiny DN 150-30°
Tlaková třída min. PN10, vnitřní ochrana epoxidová, vnější ochrana speciální (ve výrobě aplikovaná PE tloušťky 1,8-2,2 mm nebo PUR v tl. 1000 µm na troubách, speciální  ochrana  hrdel  nebo  přírub).</t>
  </si>
  <si>
    <t>24</t>
  </si>
  <si>
    <t>55253943R</t>
  </si>
  <si>
    <t>koleno hrdlové z tvárné litiny DN 150-45°</t>
  </si>
  <si>
    <t>798160839</t>
  </si>
  <si>
    <t>koleno hrdlové z tvárné litiny DN 150-45°
Tlaková třída min. PN10, vnitřní ochrana epoxidová, vnější ochrana speciální (ve výrobě aplikovaná PE tloušťky 1,8-2,2 mm nebo PUR v tl. 1000 µm na troubách, speciální  ochrana  hrdel  nebo  přírub).</t>
  </si>
  <si>
    <t>25</t>
  </si>
  <si>
    <t>857312122</t>
  </si>
  <si>
    <t>Montáž litinových tvarovek jednoosých přírubových otevřený výkop DN 150</t>
  </si>
  <si>
    <t>-2048516407</t>
  </si>
  <si>
    <t>Montáž litinových tvarovek na potrubí litinovém tlakovém jednoosých na potrubí z trub přírubových v otevřeném výkopu, kanálu nebo v šachtě DN 150</t>
  </si>
  <si>
    <t>"F150"               5</t>
  </si>
  <si>
    <t>"K45° DN150" 4</t>
  </si>
  <si>
    <t>"E150"               4</t>
  </si>
  <si>
    <t>26</t>
  </si>
  <si>
    <t>55253492R</t>
  </si>
  <si>
    <t>tvarovka přírubová litinová s hladkým koncem F-kus DN 150</t>
  </si>
  <si>
    <t>-511750014</t>
  </si>
  <si>
    <t>tvarovka přírubová litinová s hladkým koncem F-kus DN 150
Tlaková třída min. PN10, vnitřní ochrana epoxidová, vnější ochrana speciální (ve výrobě aplikovaná PE tloušťky 1,8-2,2 mm nebo PUR v tl. 1000 µm na troubách, speciální  ochrana  hrdel  nebo  přírub).</t>
  </si>
  <si>
    <t>27</t>
  </si>
  <si>
    <t>55254014R</t>
  </si>
  <si>
    <t>koleno přírubové z tvárné litiny DN 150- 45°</t>
  </si>
  <si>
    <t>1747114053</t>
  </si>
  <si>
    <t>koleno přírubové z tvárné litiny DN 150- 45°
Tlaková třída min. PN10, vnitřní ochrana epoxidová, vnější ochrana speciální (ve výrobě aplikovaná PE tloušťky 1,8-2,2 mm nebo PUR v tl. 1000 µm na troubách, speciální  ochrana  hrdel  nebo  přírub).</t>
  </si>
  <si>
    <t>28</t>
  </si>
  <si>
    <t>55253895R</t>
  </si>
  <si>
    <t>tvarovka přírubová s hrdlem z tvárné litiny E-kus DN 150</t>
  </si>
  <si>
    <t>-1691089257</t>
  </si>
  <si>
    <t>tvarovka přírubová s hrdlem z tvárné litiny E-kus DN 150
Tlaková třída min. PN10, vnitřní ochrana epoxidová, vnější ochrana speciální (ve výrobě aplikovaná PE tloušťky 1,8-2,2 mm nebo PUR v tl. 1000 µm na troubách, speciální  ochrana  hrdel  nebo  přírub).</t>
  </si>
  <si>
    <t>29</t>
  </si>
  <si>
    <t>857313131</t>
  </si>
  <si>
    <t>Montáž litinových tvarovek odbočných hrdlových otevřený výkop s integrovaným těsněním DN 150</t>
  </si>
  <si>
    <t>735701038</t>
  </si>
  <si>
    <t>Montáž litinových tvarovek na potrubí litinovém tlakovém odbočných na potrubí z trub hrdlových v otevřeném výkopu, kanálu nebo v šachtě s integrovaným těsněním DN 150</t>
  </si>
  <si>
    <t>"T150/80" 1 "viz D.6.6"</t>
  </si>
  <si>
    <t>55253527R</t>
  </si>
  <si>
    <t>tvarovka přírubová litinová s přírubovou odbočkou T-kus DN 150/80</t>
  </si>
  <si>
    <t>-1670919112</t>
  </si>
  <si>
    <t>tvarovka přírubová litinová s přírubovou odbočkou T-kus DN 150/80
Tlaková třída min. PN10, vnitřní ochrana epoxidová, vnější ochrana speciální (ve výrobě aplikovaná PE tloušťky 1,8-2,2 mm nebo PUR v tl. 1000 µm na troubách, speciální  ochrana  hrdel  nebo  přírub).</t>
  </si>
  <si>
    <t>31</t>
  </si>
  <si>
    <t>851311131</t>
  </si>
  <si>
    <t>Montáž potrubí z trub litinových hrdlových s integrovaným těsněním otevřený výkop DN 150</t>
  </si>
  <si>
    <t>-100529832</t>
  </si>
  <si>
    <t>Montáž potrubí z trub litinových tlakových hrdlových v otevřeném výkopu s integrovaným těsněním DN 150</t>
  </si>
  <si>
    <t xml:space="preserve">Poznámka k souboru cen:_x000D_
1. V cenách souboru cen nejsou započteny náklady na:_x000D_
a) dodání potrubí; toto se oceňuje ve specifikaci,_x000D_
b) montáž tvarovek,_x000D_
c) podkladní konstrukci ze štěrkopísku - podkladní vrstva ze štěrkopísku se oceňue cenou 564 28-1111 Podklad ze štěrkopísku,_x000D_
d) zásyp potrubí, který se oceňuje cenami souboru 174 . 0-11 Zásyp sypaninou z jakékoliv horniny, katalogu 800-1 Zemní práce části A 01._x000D_
2. Ceny montáže potrubí -1131 jsou určeny pro systémy těsněné elastickými kroužky a -1211 těsnícími kroužky a zámkovým spojem. Tyto se také oceňují ve specifikaci, nejsou-li zahrnuty již v ceně dodávky trub._x000D_
</t>
  </si>
  <si>
    <t>Poznámka k položce:_x000D_
Délka  trouby  se  předpokládá  6  m,  proto  budou  trouby kráceny  dle  pokynů  výrobce  trub  včetně  řádného  očištění  řezu  a  natření  obnažené  části (opravná epoxidová sada vyhovující pro pitnou vodu – vnitřní část, PE/PUR – vnější část).</t>
  </si>
  <si>
    <t>30,0 "viz D.6.1 až  D.6.6</t>
  </si>
  <si>
    <t>32</t>
  </si>
  <si>
    <t>55251019R</t>
  </si>
  <si>
    <t>trouba vodovodní litinová hrdlová dl 6m DN 150 vč. povrchové úpravy</t>
  </si>
  <si>
    <t>-215280472</t>
  </si>
  <si>
    <t>trouba vodovodní litinová hrdlová dl 6m DN 150 vč. povrchové úpravy
Tlaková třída min. PN10, vnitřní ochrana epoxidová, vnější ochrana speciální (ve výrobě aplikovaná PE tloušťky 1,8-2,2 mm nebo PUR v tl. 1000 µm na troubách, speciální  ochrana  hrdel  nebo  přírub).</t>
  </si>
  <si>
    <t>tr_DN150*1,05</t>
  </si>
  <si>
    <t>33</t>
  </si>
  <si>
    <t>871372111</t>
  </si>
  <si>
    <t>Montáž kanalizačního potrubí z laminátových trub DN 300 se spojkami v otevřeném výkopu</t>
  </si>
  <si>
    <t>-548483669</t>
  </si>
  <si>
    <t>Montáž kanalizačního potrubí z laminátových trub v otevřeném výkopu spojované spojkami DN 300</t>
  </si>
  <si>
    <t xml:space="preserve">Poznámka k souboru cen:_x000D_
1. V cenách nejsou započteny náklady na:_x000D_
a) dodání potrubí; potrubí se oceňuje ve specifikaci,_x000D_
b) náklady na montáž tvarovek; tvarovky se oceňují ve specifikaci,_x000D_
c) podkladní konstrukci ze štěrkopísku_x000D_
- podkladní vrstva ze štěrkopísku se oceňuje cenou 564 28-1111 Podklad ze štěrkopísku,_x000D_
d) trativody v podkladní konstrukci; tyto se oceňují cenou 212 75-2114 Trativody z drenážních trubek části A01 tohoto katalogu,_x000D_
e) zásyp potrubí, které se oceňují cenami souboru 174 . 0-11 Zásyp sypaninou z jakékoliv horniny části A 01 tohoto katalogu,_x000D_
f) napojení sklolaminátového potrubí do šachty nebo napojení odbočných potrubních řadů na potrubí mimo šachty, toto napojení se oceňuje individuálně._x000D_
</t>
  </si>
  <si>
    <t>Uvažováno jako montáž sklolaminátových chrániček - viz D.6.1, D.6.3 a D.6.6</t>
  </si>
  <si>
    <t>11,8</t>
  </si>
  <si>
    <t>34</t>
  </si>
  <si>
    <t>28641262</t>
  </si>
  <si>
    <t>roury z odstředivě litého laminátu DN 300  x  12  (DN  x  tl.)  PN10  SN  20 000</t>
  </si>
  <si>
    <t>2127218810</t>
  </si>
  <si>
    <t>Poznámka k položce:_x000D_
Pod  korytem  bude  potrubí  v délce  11,8  m  uloženo  do  chráničky  ze _x000D_
sklolaminátu  300  x  12  (DN  x  tl.)  PN10  SN  20 000.</t>
  </si>
  <si>
    <t>11,8*1,03</t>
  </si>
  <si>
    <t>35</t>
  </si>
  <si>
    <t>891241112</t>
  </si>
  <si>
    <t>Montáž vodovodních šoupátek otevřený výkop DN 80</t>
  </si>
  <si>
    <t>-1005254227</t>
  </si>
  <si>
    <t>Montáž vodovodních armatur na potrubí šoupátek nebo klapek uzavíracích v otevřeném výkopu nebo v šachtách s osazením zemní soupravy (bez poklopů) DN 80</t>
  </si>
  <si>
    <t xml:space="preserve">Poznámka k souboru cen:_x000D_
1. V cenách jsou započteny i náklady:_x000D_
a) u šoupátek ceny -1112 na vytvoření otvorů ve stropech šachet pro prostup zemních souprav šoupátek,_x000D_
b) u hlavních ventilů ceny -3111 na osazení zemních souprav,_x000D_
c) u navrtávacích pasů ceny -9111 na výkop montážních jamek, opravu izolace ocelových trubek a na osazení zemních souprav._x000D_
2. V cenách nejsou započteny náklady na:_x000D_
a) dodání vodoměrů, šoupátek, uzavíracích klapek, ventilů, montážních vložek, kompenzátorů, koncových nebo zpětných klapek, hydrantů, zemních souprav, šoupátkových koleček, šoupátkových a hydrantových klíčů, navrtávacích pasů, tvarovek a kompenzačních nástavců; tyto armatury se oceňují ve specifikaci,_x000D_
b) podkladní bloky pod armatury; bloky se oceňují příslušnými cenami souborů cen 452 2 . - . 1 Podkladní a zajišťovací konstrukce zděné na maltu cementovou, 452 3*- . 1 Podkladní a zajišťovací konstrukce z betonu, 452 35- . 1 Bednění podkladních a zajišťovacích konstrukcí části A 01 tohoto ceníku,_x000D_
c) obsyp odvodňovacího zařízení hydrantů ze štěrku nebo štěrkopísku; obsyp se oceňuje příslušnými cenami souboru cen 451 5 . - . 1 Lože pod potrubí, stoky a drobné objekty části A 01 tohoto katalogu,_x000D_
d) osazení hydrantových, šoupátkových a ventilových poklopů; osazení poklopů se oceňuje příslušnými cenami souboru cen 899 40-11 Osazení poklopů litinových části A 01 tohoto katalogu._x000D_
3. V cenách 891 52-4121 a -5211 nejsou započteny náklady na dodání těsnících pryžových kroužků. Tyto se oceňují ve specifikaci, nejsou-li zahrnuty v ceně trub._x000D_
4. V cenách 891 ..-5313 nejsou započteny náklady na dodání potrubní spojky. Tyto jsou zahrnuty v ceně trub._x000D_
</t>
  </si>
  <si>
    <t>1 "viz přílohu D.6.6"</t>
  </si>
  <si>
    <t>36</t>
  </si>
  <si>
    <t>42221303</t>
  </si>
  <si>
    <t>šoupátko pitná voda litina GGG 50 krátká stavební dl PN 10/16 DN 80x180mm</t>
  </si>
  <si>
    <t>915958034</t>
  </si>
  <si>
    <t>37</t>
  </si>
  <si>
    <t>42291079</t>
  </si>
  <si>
    <t>souprava zemní pro šoupátka DN 65-80mm Rd 2,0m</t>
  </si>
  <si>
    <t>-2069725993</t>
  </si>
  <si>
    <t>38</t>
  </si>
  <si>
    <t>891247111</t>
  </si>
  <si>
    <t>Montáž hydrantů podzemních DN 80</t>
  </si>
  <si>
    <t>-1697157922</t>
  </si>
  <si>
    <t>Montáž vodovodních armatur na potrubí hydrantů podzemních (bez osazení poklopů) DN 80</t>
  </si>
  <si>
    <t>39</t>
  </si>
  <si>
    <t>42273592</t>
  </si>
  <si>
    <t>hydrant podzemní DN 80 PN 16 dvojitý uzávěr s koulí krycí v 1000mm</t>
  </si>
  <si>
    <t>-1910194714</t>
  </si>
  <si>
    <t>40</t>
  </si>
  <si>
    <t>892351111</t>
  </si>
  <si>
    <t>Tlaková zkouška vodou potrubí DN 150 nebo 200</t>
  </si>
  <si>
    <t>-1345255168</t>
  </si>
  <si>
    <t>Tlakové zkoušky vodou na potrubí DN 150 nebo 200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</si>
  <si>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</si>
  <si>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30,0 "Viz přílohu D.6.1, D.6.2"</t>
  </si>
  <si>
    <t>41</t>
  </si>
  <si>
    <t>892353122</t>
  </si>
  <si>
    <t>Proplach a dezinfekce vodovodního potrubí DN 150 nebo 200</t>
  </si>
  <si>
    <t>-1610824022</t>
  </si>
  <si>
    <t xml:space="preserve">Poznámka k souboru cen:_x000D_
1. V cenách jsou započteny náklady na napuštění a vypuštění vody, dodání vody a dezinfekčního prostředku._x000D_
</t>
  </si>
  <si>
    <t>42</t>
  </si>
  <si>
    <t>892372111</t>
  </si>
  <si>
    <t>Zabezpečení konců potrubí DN do 300 při tlakových zkouškách vodou</t>
  </si>
  <si>
    <t>-747259861</t>
  </si>
  <si>
    <t>Tlakové zkoušky vodou zabezpečení konců potrubí při tlakových zkouškách DN do 300</t>
  </si>
  <si>
    <t>2 "Viz přílohu D.6.1, D.6.2"</t>
  </si>
  <si>
    <t>43</t>
  </si>
  <si>
    <t>899401112</t>
  </si>
  <si>
    <t>Osazení poklopů litinových šoupátkových</t>
  </si>
  <si>
    <t>554402592</t>
  </si>
  <si>
    <t xml:space="preserve">Poznámka k souboru cen:_x000D_
1. V cenách osazení poklopů jsou započteny i náklady na jejich podezdění._x000D_
2. V cenách nejsou započteny náklady na dodání poklopů; tyto se oceňují ve specifikaci. Ztratné se nestanoví._x000D_
</t>
  </si>
  <si>
    <t>1 "viz D.6.6"</t>
  </si>
  <si>
    <t>44</t>
  </si>
  <si>
    <t>42291352</t>
  </si>
  <si>
    <t>poklop litinový šoupátkový pro zemní soupravy osazení do terénu a do vozovky</t>
  </si>
  <si>
    <t>-1579095656</t>
  </si>
  <si>
    <t>45</t>
  </si>
  <si>
    <t>899401113</t>
  </si>
  <si>
    <t>Osazení poklopů litinových hydrantových</t>
  </si>
  <si>
    <t>-373828895</t>
  </si>
  <si>
    <t>46</t>
  </si>
  <si>
    <t>42291452</t>
  </si>
  <si>
    <t>poklop litinový hydrantový DN 80</t>
  </si>
  <si>
    <t>-1962142672</t>
  </si>
  <si>
    <t>47</t>
  </si>
  <si>
    <t>899721111</t>
  </si>
  <si>
    <t>Signalizační vodič DN do 150 mm na potrubí</t>
  </si>
  <si>
    <t>-441505185</t>
  </si>
  <si>
    <t>Signalizační vodič na potrubí DN do 150 mm</t>
  </si>
  <si>
    <t>Poznámka k položce:_x000D_
Identifikační vodič CY 4 mm2 (min. Ø 3 mm)_x000D_
Včetně kontroly funkčnosti vodiče.</t>
  </si>
  <si>
    <t>Viz přílohu D.6.1, D.6.2 a D.6.4, D.6.5</t>
  </si>
  <si>
    <t>2+30,0+2</t>
  </si>
  <si>
    <t>48</t>
  </si>
  <si>
    <t>899722112</t>
  </si>
  <si>
    <t>Krytí potrubí z plastů výstražnou fólií z PVC 25 cm</t>
  </si>
  <si>
    <t>634996607</t>
  </si>
  <si>
    <t>Krytí potrubí z plastů výstražnou fólií z PVC šířky 25 cm</t>
  </si>
  <si>
    <t>Poznámka k položce:_x000D_
Modro-bílá výstražná folie z PVC min. š. 250 mm</t>
  </si>
  <si>
    <t>30,0</t>
  </si>
  <si>
    <t>49</t>
  </si>
  <si>
    <t>899913153</t>
  </si>
  <si>
    <t>Uzavírací manžeta chráničky potrubí DN 150 x 300</t>
  </si>
  <si>
    <t>-1701011592</t>
  </si>
  <si>
    <t>Koncové uzavírací manžety chrániček DN potrubí x DN chráničky DN 150 x 300</t>
  </si>
  <si>
    <t xml:space="preserve">Poznámka k souboru cen:_x000D_
1. V cenách jsou započteny i náklady na nerezové upínací pásky daných průměrů._x000D_
</t>
  </si>
  <si>
    <t>2 "viz přílohu D.6.1 a D.6.6"</t>
  </si>
  <si>
    <t>50</t>
  </si>
  <si>
    <t>899911124</t>
  </si>
  <si>
    <t>Kluzná objímka výšky 41 mm vnějšího průměru potrubí do 267 mm</t>
  </si>
  <si>
    <t>416633311</t>
  </si>
  <si>
    <t>Kluzné objímky (pojízdná sedla) pro zasunutí potrubí do chráničky výšky 41 mm vnějšího průměru potrubí do 267 mm</t>
  </si>
  <si>
    <t>9 "viz přílohu D.6.1 a D.6.6"</t>
  </si>
  <si>
    <t>51</t>
  </si>
  <si>
    <t>89991-R13</t>
  </si>
  <si>
    <t>Nasunutí vodovodního potrubí d160 do chráničky DN 200</t>
  </si>
  <si>
    <t>84888904</t>
  </si>
  <si>
    <t>11,8 "viz přílohu D.6.1 a D.6.6"</t>
  </si>
  <si>
    <t>Ostatní konstrukce a práce, bourání</t>
  </si>
  <si>
    <t>52</t>
  </si>
  <si>
    <t>9-R02</t>
  </si>
  <si>
    <t>Demontáž stávajícího vodovodního potrubí TLT DN150 vč. odvozu do výkupnu druhotných surovin</t>
  </si>
  <si>
    <t>1478148448</t>
  </si>
  <si>
    <t>3+22+5 "viz přílohu D.6.1 a D.6.2"</t>
  </si>
  <si>
    <t>53</t>
  </si>
  <si>
    <t>9-R14</t>
  </si>
  <si>
    <t xml:space="preserve">Stanovení kvality vody podle vyhlášky č. 252/2004 Sb. </t>
  </si>
  <si>
    <t>kpl.</t>
  </si>
  <si>
    <t>-489082155</t>
  </si>
  <si>
    <t>Stanovení kvality vody podle vyhlášky č. 252/2004 Sb. 
 - odebrání vzorku
 - provedení rozboru
 - vyhodnocení</t>
  </si>
  <si>
    <t>54</t>
  </si>
  <si>
    <t>9-R15</t>
  </si>
  <si>
    <t>Suchovod - Dočasné vodovodí potrubí  PE100 (HDPE) – D160(OD) – SDR 17 uložené na terénu (zřízení a odstranění)</t>
  </si>
  <si>
    <t>-1400761778</t>
  </si>
  <si>
    <t>Položka zahrnuje:
 - dodávku a uložení potrubí PE100 (HDPE) – D160(OD) – SDR 17
 - betonové bloky v místech směrových a výškových lomů
 - přesypání potrubí v prostoru dočasné hrázky (případně přitížení - pytle s pískem)
 - potřebné tvarovky (oblouky atd.)
 - případná zimní opatření (tepelná izolace, vyhřívání topným kabelem)
 - proplach a desinfekce potrubí před uvedením do provozu
 - kompletní demontáž suchovodu, vč. vybourání betonových bloků po dokončení staby
 - odklizení a likvidace odpovídajícím zákonným způsobem
 - uvedení dotčených pozemků a ploch do původního stavu</t>
  </si>
  <si>
    <t>Poznámka k položce:_x000D_
Podrobná specifikace suchovodu viz přílohu D.5.1 Technická zpráva - kap. 1.3</t>
  </si>
  <si>
    <t>30 "viz přílohu D.6.1"</t>
  </si>
  <si>
    <t>998</t>
  </si>
  <si>
    <t>Přesun hmot</t>
  </si>
  <si>
    <t>55</t>
  </si>
  <si>
    <t>998273102</t>
  </si>
  <si>
    <t>Přesun hmot pro trubní vedení z trub litinových otevřený výkop</t>
  </si>
  <si>
    <t>70613169</t>
  </si>
  <si>
    <t>Přesun hmot pro trubní vedení hloubené z trub litinových pro vodovody nebo kanalizace v otevřeném výkopu dopravní vzdálenost do 15 m</t>
  </si>
  <si>
    <t xml:space="preserve">Poznámka k souboru cen:_x000D_
1. Položky přesunu hmot nelze užít pro zeminu, sypaniny, štěrkopísek, kamenivo ap. Případná manipulace s tímto materiálem se oceňuje souborem cen 162 .0-11 Vodorovné přemístění výkopku nebo sypaniny katalogu 800-1 Zemní práce._x000D_
</t>
  </si>
  <si>
    <t>tr_DN300</t>
  </si>
  <si>
    <t>Kameninové potrubí DN 300</t>
  </si>
  <si>
    <t>71,1</t>
  </si>
  <si>
    <t>bourani_DN300</t>
  </si>
  <si>
    <t>Vybourání potrubí DN 300</t>
  </si>
  <si>
    <t>72</t>
  </si>
  <si>
    <t>bour_Š</t>
  </si>
  <si>
    <t>Vybourání šachty</t>
  </si>
  <si>
    <t>355,964</t>
  </si>
  <si>
    <t>420,331</t>
  </si>
  <si>
    <t>15,998</t>
  </si>
  <si>
    <t>SO 341 - Přeložka kanalizace</t>
  </si>
  <si>
    <t>68,881</t>
  </si>
  <si>
    <t>261,326</t>
  </si>
  <si>
    <t xml:space="preserve">    2 - Zakládání</t>
  </si>
  <si>
    <t xml:space="preserve">    997 - Přesun sutě</t>
  </si>
  <si>
    <t>115001102</t>
  </si>
  <si>
    <t>Převedení vody potrubím DN do 150</t>
  </si>
  <si>
    <t>-201979634</t>
  </si>
  <si>
    <t>Převedení vody potrubím průměru DN přes 100 do 150</t>
  </si>
  <si>
    <t xml:space="preserve">Poznámka k souboru cen:_x000D_
1. Ceny lze použít na převedení vody na vzdálenost větší než 20 m, tedy za každý další metr přes 20 m._x000D_
2. Ceny lze použít i pro převedení vody žlaby; přitom lze použít ceny :_x000D_
a) 1101 pro žlaby rozvinutého obvodu do 0,30 m,_x000D_
b) 1102 pro žlaby rozvinutého obvodu do 0,50 m,_x000D_
c) 1103 pro žlaby rozvinutého obvodu do 0,80 m,_x000D_
d) 1104 pro žlaby rozvinutého obvodu do 1,00 m,_x000D_
e) 1105 pro žlaby rozvinutého obvodu do 2,00 m,_x000D_
f) 1106 pro žlaby rozvinutého obvodu do 3,00 m._x000D_
3. Ceny lze použít i pro ocenění výtlačného potrubí._x000D_
4. Ceny lze použít jen pro převedení vody, získané čerpáním při provádění stavebních prací._x000D_
5. V ceně jsou započteny i náklady na:_x000D_
a) montáž a demontáž potrubí nebo žlabu, těsnění po dobu provozu a opotřebení hmot,_x000D_
b) podpěrné konstrukce dřevěné._x000D_
6. V ceně nejsou započteny náklady na nutné zemní práce; tyto se oceňují příslušnými cenami souborů cen této části._x000D_
</t>
  </si>
  <si>
    <t>80 "Převedení přečerpávaných odpadních vod."</t>
  </si>
  <si>
    <t>-1628859712</t>
  </si>
  <si>
    <t>30*24 "přečerpávání odpadních vod"</t>
  </si>
  <si>
    <t>30*2   "čerpání vody z výkopu"</t>
  </si>
  <si>
    <t>11510-R01</t>
  </si>
  <si>
    <t>Utěsnění stávajícího kanalizačního potrubí DN 300 v šachtě (příprava pro přečerpávání) - zřízení a odstranění</t>
  </si>
  <si>
    <t>297629884</t>
  </si>
  <si>
    <t>132201202</t>
  </si>
  <si>
    <t>Hloubení rýh š do 2000 mm v hornině tř. 3 objemu do 1000 m3</t>
  </si>
  <si>
    <t>1907187097</t>
  </si>
  <si>
    <t>Hloubení zapažených i nezapažených rýh šířky přes 600 do 2 000 mm s urovnáním dna do předepsaného profilu a spádu v hornině tř. 3 přes 100 do 1 000 m3</t>
  </si>
  <si>
    <t>Viz přílohu D.7.1, D.7.2, D.7.3 a D.7.4</t>
  </si>
  <si>
    <t>"Š1-Š2" ((1,1*2,81)+(2,23*3,04))/2*(39,70-00,00)</t>
  </si>
  <si>
    <t>"Š2-Š3" ((2,23*3,19)+(1,1*2,80))/2*(71,10-39,70)</t>
  </si>
  <si>
    <t>1725849495</t>
  </si>
  <si>
    <t>151811132</t>
  </si>
  <si>
    <t>Osazení pažicího boxu hl výkopu do 4 m š do 2,5 m</t>
  </si>
  <si>
    <t>828717964</t>
  </si>
  <si>
    <t>Zřízení pažicích boxů pro pažení a rozepření stěn rýh podzemního vedení hloubka výkopu do 4 m, šířka přes 1,2 do 2,5 m</t>
  </si>
  <si>
    <t xml:space="preserve">Poznámka k souboru cen:_x000D_
1. Množství měrných jednotek pažicích boxů se určuje v m2 celkové zapažené plochy (započítávají se obě strany výkopu)._x000D_
</t>
  </si>
  <si>
    <t>"Š1-Š2" 2*(2,81+3,04)/2*(39,70-00,00)</t>
  </si>
  <si>
    <t>"Š2-Š3" 2*(3,19+2,80)/2*(71,10-39,70)</t>
  </si>
  <si>
    <t>151811232</t>
  </si>
  <si>
    <t>Odstranění pažicího boxu hl výkopu do 4 m š do 2,5 m</t>
  </si>
  <si>
    <t>896776662</t>
  </si>
  <si>
    <t>Odstranění pažicích boxů pro pažení a rozepření stěn rýh podzemního vedení hloubka výkopu do 4 m, šířka přes 1,2 do 2,5 m</t>
  </si>
  <si>
    <t>185667734</t>
  </si>
  <si>
    <t>2120129207</t>
  </si>
  <si>
    <t>1987891287</t>
  </si>
  <si>
    <t>1865249627</t>
  </si>
  <si>
    <t>-672780199</t>
  </si>
  <si>
    <t xml:space="preserve">Poznámka k položce:_x000D_
Zásyp  se  provede  po  vrstvách  max. tloušťky  0,3  m  s požadavkem  na  zhutnění  95%  PS _x000D_
nebo  indexu  ulehlosti  Id  0,85.  Hutnění  se  do  výšky  1  m  nad  vrchol  potrubí  provádí  střední _x000D_
hutnicím  strojem  (hmotnost  do  300  kg). </t>
  </si>
  <si>
    <t>-0,35^2*pi/4*71,1 "odpočet potrubí"</t>
  </si>
  <si>
    <t>-1,24^2*pi/4*2,23 "odpočet šachty Š2"</t>
  </si>
  <si>
    <t>-0,1*1,5*1,5 "odpočet podkladního betonu pod Š2"</t>
  </si>
  <si>
    <t>296075355</t>
  </si>
  <si>
    <t>-342873348</t>
  </si>
  <si>
    <t>Poznámka k položce:_x000D_
Hutněno lehkým hutnícím strojen na 95% PS. (hmotnost do 100 kg)</t>
  </si>
  <si>
    <t>"Š1-Š2" (0,66+1,47)/2*(39,70-00,00)</t>
  </si>
  <si>
    <t>"Š2-Š3" (1,47+0,66)/2*(71,10-39,70)</t>
  </si>
  <si>
    <t>-0,35^2*pi/4 *71,1 "odpočet potrubí"</t>
  </si>
  <si>
    <t>848542599</t>
  </si>
  <si>
    <t>Zakládání</t>
  </si>
  <si>
    <t>212752213R</t>
  </si>
  <si>
    <t>Trativod z drenážních trubek plastových flexibilních D do 160 mm včetně lože a obsypu otevřený výkop</t>
  </si>
  <si>
    <t>86452547</t>
  </si>
  <si>
    <t>Trativody z drenážních trubek se zřízením podsypu a obsypu z kameniva hrubého drceného 16-32 mm v průměrném celkovém množství do 0,15 m3/m v otevřeném výkopu z trubek plastových flexibilních D přes 100 do 160 mm</t>
  </si>
  <si>
    <t>Poznámka k položce:_x000D_
Včetně zaslepení po dokončení prací.</t>
  </si>
  <si>
    <t>72 "odvodnění výkopu - viz přílohu D.7.1, D.7.2, D.7.3 a D.7.4"</t>
  </si>
  <si>
    <t>1023621401</t>
  </si>
  <si>
    <t>"Š1-Š2" (0,22+0,23)/2*(39,70-00,00)</t>
  </si>
  <si>
    <t>"Š2-Š3" (0,23+0,22)/2*(71,10-39,70)</t>
  </si>
  <si>
    <t>452112111</t>
  </si>
  <si>
    <t>Osazení betonových prstenců nebo rámů v do 100 mm</t>
  </si>
  <si>
    <t>-412939406</t>
  </si>
  <si>
    <t>Osazení betonových dílců prstenců nebo rámů pod poklopy a mříže, výšky do 100 mm</t>
  </si>
  <si>
    <t xml:space="preserve">Poznámka k souboru cen:_x000D_
1. V cenách nejsou započteny náklady na dodávku betonových výrobků; tyto se oceňují ve specifikaci._x000D_
</t>
  </si>
  <si>
    <t>"Š2" 1 "viz přílohu D.7.5"</t>
  </si>
  <si>
    <t>"Š3" 1 "navýšení stávající šachty - viz D.7.1 a D.7.3"</t>
  </si>
  <si>
    <t>59224187</t>
  </si>
  <si>
    <t>prstenec šachtový vyrovnávací betonový 625x120x100mm</t>
  </si>
  <si>
    <t>174438324</t>
  </si>
  <si>
    <t>452313121</t>
  </si>
  <si>
    <t>Podkladní bloky z betonu prostého tř. C 8/10 otevřený výkop</t>
  </si>
  <si>
    <t>-1949634898</t>
  </si>
  <si>
    <t>Podkladní a zajišťovací konstrukce z betonu prostého v otevřeném výkopu bloky pro potrubí z betonu tř. C 8/10</t>
  </si>
  <si>
    <t>Viz přílohu D.7.1</t>
  </si>
  <si>
    <t>"podkladní beton pod Š2" 0,1*1,5*1,5</t>
  </si>
  <si>
    <t>830391811</t>
  </si>
  <si>
    <t>Bourání stávajícího kameninového potrubí DN přes 205 do 400</t>
  </si>
  <si>
    <t>221887144</t>
  </si>
  <si>
    <t>Bourání stávajícího potrubí z kameninových trub v otevřeném výkopu DN přes 250 do 400</t>
  </si>
  <si>
    <t xml:space="preserve">Poznámka k souboru cen:_x000D_
1. Ceny jsou určeny pro bourání vodovodního a kanalizačního potrubí._x000D_
2. V cenách jsou započteny náklady na bourání potrubí včetně tvarovek._x000D_
</t>
  </si>
  <si>
    <t>72 "vybourání stávajícího kanalizačního potrubí - viz D.7.1 a D.7.2"</t>
  </si>
  <si>
    <t>831372121</t>
  </si>
  <si>
    <t>Montáž potrubí z trub kameninových hrdlových s integrovaným těsněním výkop sklon do 20 % DN 300</t>
  </si>
  <si>
    <t>728236812</t>
  </si>
  <si>
    <t>Montáž potrubí z trub kameninových hrdlových s integrovaným těsněním v otevřeném výkopu ve sklonu do 20 % DN 300</t>
  </si>
  <si>
    <t xml:space="preserve">Poznámka k souboru cen:_x000D_
1. V cenách montáže potrubí z trub kameninových hrdlových s integrovaným těsněním 831 . . -2121 jsou těsnící kroužky součástí dodávky kameninových trub. Tyto trouby se oceňují ve specifikaci, ztratné lze dohodnout ve výši 1,5 %._x000D_
2. Ceny 831 . . -2193 jsou určeny pro každé jednotlivé napojení dvou dříků trub o zhruba stejném průměru, kdy maximální rozdíl průměrů je 12 mm. Platí také pro spoj dvou různých materiálů_x000D_
3. Ceny 26-3195 a 38-3195 jsou určeny pro každé jednotlivé připojení vnitřní kanalizace na kanalizační přípojku._x000D_
</t>
  </si>
  <si>
    <t>71,1 "viz přílohu D.7.1, D.7.2 a D.7.3"</t>
  </si>
  <si>
    <t>59710707</t>
  </si>
  <si>
    <t>trouba kameninová glazovaná DN 300mm L2,50m spojovací systém C Třída 240</t>
  </si>
  <si>
    <t>-1730803137</t>
  </si>
  <si>
    <t>tr_DN300*1,015</t>
  </si>
  <si>
    <t>890331811</t>
  </si>
  <si>
    <t>Bourání šachet ze ŽB ručně obestavěného prostoru do 3 m3</t>
  </si>
  <si>
    <t>2046710361</t>
  </si>
  <si>
    <t>Bourání šachet ručně velikosti obestavěného prostoru přes 1,5 do 3 m3 ze železobetonu</t>
  </si>
  <si>
    <t xml:space="preserve">Poznámka k souboru cen:_x000D_
1. Ceny jsou určeny pro vodovodní a kanalizačné šachty._x000D_
2. Šachty velikosti nad 5 m3 obestavěného prostoru se oceňují cenami katalogu 801-3 Budov a haly - bourání konstrukcí._x000D_
</t>
  </si>
  <si>
    <t>2 "vybourání stávající šachty"</t>
  </si>
  <si>
    <t>892381111</t>
  </si>
  <si>
    <t>Tlaková zkouška vodou potrubí DN 250, DN 300 nebo 350</t>
  </si>
  <si>
    <t>-1709986468</t>
  </si>
  <si>
    <t>Tlakové zkoušky vodou na potrubí DN 250, 300 nebo 350</t>
  </si>
  <si>
    <t>Poznámka k položce:_x000D_
Po dokončení stavby se provede zkouška těsnosti dle EN 1610, přepokládá se napuštění _x000D_
potrubí vodou, případně lze provést zkoušku vzduchem.</t>
  </si>
  <si>
    <t>71,10 "Viz přílohu D.7.1, D.7.2"</t>
  </si>
  <si>
    <t>1431392441</t>
  </si>
  <si>
    <t>2 "Viz přílohu D.7.1 a D.7.2"</t>
  </si>
  <si>
    <t>894138001</t>
  </si>
  <si>
    <t>Příplatek ZKD 0,60 m výšky vstupu na stokách</t>
  </si>
  <si>
    <t>-1597357611</t>
  </si>
  <si>
    <t>Šachty kanalizační zděné Příplatek k cenám šachet na stokách kruhových a vejčitých za každých dalších 0,60 m výšky</t>
  </si>
  <si>
    <t xml:space="preserve">Poznámka k souboru cen:_x000D_
1. V cenách jsou započteny náklady na podkladní konstrukci z betonu C 8/10. V případě použití jiné třídy betonu než C 8/10 se cena stanoví výměnou stávajícího materiálu za beton požadované třídy._x000D_
2. V cenách jsou započteny i náklady na montáž a dodávku stupadel._x000D_
3. V cenách šachet na stokách kruhových a vejčitých nejsou započteny náklady na bednění a na obetonování konstrukce výplňovým betonem. Tyto náklady se oceňují:_x000D_
a) stěn šachet cenami souboru cen 894 50- . . Bednění stěn šachet části A 01 tohoto katalogu,_x000D_
b) konstrukce výplňovým betonem cenami souboru cen 894 20- . . Ostatní konstrukce na trubním vedení z prostého betonu z prostého betonu části A 01 tohoto katalogu, stavebnicovým způsobem tvorby cen._x000D_
</t>
  </si>
  <si>
    <t>3 "Š2 - viz D.7.5"</t>
  </si>
  <si>
    <t>894411121</t>
  </si>
  <si>
    <t>Zřízení šachet kanalizačních z betonových dílců na potrubí DN nad 200 do 300 dno beton tř. C 25/30</t>
  </si>
  <si>
    <t>-390972673</t>
  </si>
  <si>
    <t>Zřízení šachet kanalizačních z betonových dílců výšky vstupu do 1,50 m s obložením dna betonem tř. C 25/30, na potrubí DN přes 200 do 300</t>
  </si>
  <si>
    <t xml:space="preserve">Poznámka k souboru cen:_x000D_
1. Příplatek k ceně šachet z betonových dílců za každých dalších i započatých 0,60 m výšky vstupu se oceňuje cenou 894 11-8001 této části katalogu._x000D_
2. V cenách jsou započteny i náklady na:_x000D_
a) podkladní desku z betonu prostého._x000D_
b) zhotovení monolitického dna_x000D_
3. V cenách nejsou započteny náklady na:_x000D_
a) litinové poklopy; osazení litinových poklopů se oceňuje cenami souboru cen 899 10- . 1 Osazení poklopů litinových a ocelových včetně rámů části A 01 tohoto katalogu; dodání poklopů se oceňuje ve specifikaci,_x000D_
b) dodání betonových dílců (vyrovnávací prstenec, přechodová skruž, přechodová deska, skruže, šachtové a skružová těsnění); tyto se oceňují ve specifikaci._x000D_
</t>
  </si>
  <si>
    <t>1 "Š2 - viz D.7.5"</t>
  </si>
  <si>
    <t>59224337R2</t>
  </si>
  <si>
    <t>dno betonové šachty kanalizační 100x55cm tl. 15 m</t>
  </si>
  <si>
    <t>177951147</t>
  </si>
  <si>
    <t>Poznámka k položce:_x000D_
Kanalizační betonové dno s přítoky dle tab. šachtových den v příloze D.6.9._x000D_
Stupadla: ocel s PE povlakem_x000D_
Žlab: beton_x000D_
Kyneta: 1/2 DN_x000D_
Nástupnice: beton</t>
  </si>
  <si>
    <t>59224162</t>
  </si>
  <si>
    <t>skruž kanalizační s ocelovými stupadly 100 x 100 x 12 cm</t>
  </si>
  <si>
    <t>1591992005</t>
  </si>
  <si>
    <t>Poznámka k položce:_x000D_
s ocelovými poplastovanými stupadli</t>
  </si>
  <si>
    <t>59224161</t>
  </si>
  <si>
    <t>skruž kanalizační s ocelovými stupadly 100 x 50 x 12 cm</t>
  </si>
  <si>
    <t>-1075201600</t>
  </si>
  <si>
    <t>59224312</t>
  </si>
  <si>
    <t>kónus šachetní betonový kapsové plastové stupadlo 100x62,5x58 cm</t>
  </si>
  <si>
    <t>1942069142</t>
  </si>
  <si>
    <t>59224348</t>
  </si>
  <si>
    <t>těsnění elastomerové pro spojení šachetních dílů DN 1000</t>
  </si>
  <si>
    <t>-110922582</t>
  </si>
  <si>
    <t>"Š2" 3 "viz přílohu D.7.5"</t>
  </si>
  <si>
    <t>899104112</t>
  </si>
  <si>
    <t>Osazení poklopů litinových nebo ocelových včetně rámů pro třídu zatížení D400, E600</t>
  </si>
  <si>
    <t>-672525338</t>
  </si>
  <si>
    <t>Osazení poklopů litinových a ocelových včetně rámů pro třídu zatížení D400, E600</t>
  </si>
  <si>
    <t xml:space="preserve">Poznámka k souboru cen:_x000D_
1. V cenách 899 10 -.112 nejsou započteny náklady na dodání poklopů včetně rámů; tyto náklady se oceňují ve specifikaci._x000D_
2. V cenách 899 10 -.113 nejsou započteny náklady na:_x000D_
a) dodání poklopů; tyto náklady se oceňují ve specifikaci,_x000D_
b) montáž rámů, která se oceňuje cenami souboru 452 11-21.. části A01 tohoto katalogu._x000D_
3. Poklopy a vtokové mříže dělíme do těchto tříd zatížení:_x000D_
a) A15, A50 pro plochy používané výlučně chodci a cyklisty,_x000D_
b) B125 pro chodníky, pěší zóny a plochy srovnatelné, plochy pro stání a parkování osobních automobilů i v patrech,_x000D_
c) C250 pro poklopy umístěné v ploše odvodňovacích proužků pozemní komunikace, která měřeno od hrany obrubníku, zasahuje nejvíce 0,5 m do vozovkya nejvíce 0,2 m do chodníku,_x000D_
d) D400 pro vozovky pozemních komunikací, ulice pro pěší, zpevněné krajnice a parkovací plochy, které jsou přístupné pro všechny druhy silničních vozidel,_x000D_
e) E600 pro plochy, které budou vystavené zvláště vysokému zatížení kol._x000D_
</t>
  </si>
  <si>
    <t>59224660</t>
  </si>
  <si>
    <t>poklop šachtový betonová výplň+litina 785(610)x16mm D 400mm bez odvětrání</t>
  </si>
  <si>
    <t>-1678928270</t>
  </si>
  <si>
    <t>Poznámka k položce:_x000D_
Jako poklop šachty pro zatížení silničního provozu (D400) jsou navrženy  neodvětrávané  poklopy  s betonovou  výplní  o průměru  625  mm  s tlumící  vložkou.</t>
  </si>
  <si>
    <t>260823304</t>
  </si>
  <si>
    <t>997</t>
  </si>
  <si>
    <t>Přesun sutě</t>
  </si>
  <si>
    <t>997013802</t>
  </si>
  <si>
    <t>Poplatek za uložení na skládce (skládkovné) stavebního odpadu železobetonového kód odpadu 170 101</t>
  </si>
  <si>
    <t>-1820314834</t>
  </si>
  <si>
    <t>Poplatek za uložení stavebního odpadu na skládce (skládkovné) z armovaného betonu zatříděného do Katalogu odpadů pod kódem 170 101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</si>
  <si>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</si>
  <si>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bour_Š*0,600</t>
  </si>
  <si>
    <t>997013807</t>
  </si>
  <si>
    <t>Poplatek za uložení na skládce (skládkovné) stavebního odpadu keramického kód odpadu 170 103</t>
  </si>
  <si>
    <t>1947504439</t>
  </si>
  <si>
    <t>Poplatek za uložení stavebního odpadu na skládce (skládkovné) z tašek a keramických výrobků zatříděného do Katalogu odpadů pod kódem 170 103</t>
  </si>
  <si>
    <t>bourani_DN300*0,155</t>
  </si>
  <si>
    <t>997221571</t>
  </si>
  <si>
    <t>Vodorovná doprava vybouraných hmot do 1 km</t>
  </si>
  <si>
    <t>2013187890</t>
  </si>
  <si>
    <t>Vodorovná doprava vybouraných hmot bez naložení, ale se složením a s hrubým urovnáním na vzdálenost do 1 km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</si>
  <si>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</si>
  <si>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997221579</t>
  </si>
  <si>
    <t>Příplatek ZKD 1 km u vodorovné dopravy vybouraných hmot</t>
  </si>
  <si>
    <t>-1139317115</t>
  </si>
  <si>
    <t>Vodorovná doprava vybouraných hmot bez naložení, ale se složením a s hrubým urovnáním na vzdálenost Příplatek k ceně za každý další i započatý 1 km přes 1 km</t>
  </si>
  <si>
    <t>bourani_DN300*0,155 *19 "celkem do 20 km"</t>
  </si>
  <si>
    <t>bour_Š*0,600                  *19 "celkem do 20 km"</t>
  </si>
  <si>
    <t>997221611</t>
  </si>
  <si>
    <t>Nakládání suti na dopravní prostředky pro vodorovnou dopravu</t>
  </si>
  <si>
    <t>-352498702</t>
  </si>
  <si>
    <t>Nakládání na dopravní prostředky pro vodorovnou dopravu suti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</si>
  <si>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</si>
  <si>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998275101</t>
  </si>
  <si>
    <t>Přesun hmot pro trubní vedení z trub kameninových otevřený výkop</t>
  </si>
  <si>
    <t>-1573818057</t>
  </si>
  <si>
    <t>Přesun hmot pro trubní vedení hloubené z trub kameninových pro kanalizace v otevřeném výkopu dopravní vzdálenost do 15 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</si>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</sst>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44" t="s">
        <v>14</v>
      </c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22"/>
      <c r="AQ5" s="22"/>
      <c r="AR5" s="20"/>
      <c r="BE5" s="323" t="s">
        <v>15</v>
      </c>
      <c r="BS5" s="17" t="s">
        <v>6</v>
      </c>
    </row>
    <row r="6" spans="1:74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46" t="s">
        <v>17</v>
      </c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22"/>
      <c r="AQ6" s="22"/>
      <c r="AR6" s="20"/>
      <c r="BE6" s="324"/>
      <c r="BS6" s="17" t="s">
        <v>6</v>
      </c>
    </row>
    <row r="7" spans="1:74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24"/>
      <c r="BS7" s="17" t="s">
        <v>6</v>
      </c>
    </row>
    <row r="8" spans="1:74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24"/>
      <c r="BS8" s="17" t="s">
        <v>6</v>
      </c>
    </row>
    <row r="9" spans="1:74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24"/>
      <c r="BS9" s="17" t="s">
        <v>6</v>
      </c>
    </row>
    <row r="10" spans="1:74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24"/>
      <c r="BS10" s="17" t="s">
        <v>6</v>
      </c>
    </row>
    <row r="11" spans="1:74" ht="18.399999999999999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29</v>
      </c>
      <c r="AL11" s="22"/>
      <c r="AM11" s="22"/>
      <c r="AN11" s="27" t="s">
        <v>30</v>
      </c>
      <c r="AO11" s="22"/>
      <c r="AP11" s="22"/>
      <c r="AQ11" s="22"/>
      <c r="AR11" s="20"/>
      <c r="BE11" s="324"/>
      <c r="BS11" s="17" t="s">
        <v>6</v>
      </c>
    </row>
    <row r="12" spans="1:74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24"/>
      <c r="BS12" s="17" t="s">
        <v>6</v>
      </c>
    </row>
    <row r="13" spans="1:74" ht="12" customHeight="1">
      <c r="B13" s="21"/>
      <c r="C13" s="22"/>
      <c r="D13" s="29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32</v>
      </c>
      <c r="AO13" s="22"/>
      <c r="AP13" s="22"/>
      <c r="AQ13" s="22"/>
      <c r="AR13" s="20"/>
      <c r="BE13" s="324"/>
      <c r="BS13" s="17" t="s">
        <v>6</v>
      </c>
    </row>
    <row r="14" spans="1:74" ht="12.75">
      <c r="B14" s="21"/>
      <c r="C14" s="22"/>
      <c r="D14" s="22"/>
      <c r="E14" s="347" t="s">
        <v>32</v>
      </c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29" t="s">
        <v>29</v>
      </c>
      <c r="AL14" s="22"/>
      <c r="AM14" s="22"/>
      <c r="AN14" s="31" t="s">
        <v>32</v>
      </c>
      <c r="AO14" s="22"/>
      <c r="AP14" s="22"/>
      <c r="AQ14" s="22"/>
      <c r="AR14" s="20"/>
      <c r="BE14" s="324"/>
      <c r="BS14" s="17" t="s">
        <v>6</v>
      </c>
    </row>
    <row r="15" spans="1:74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24"/>
      <c r="BS15" s="17" t="s">
        <v>4</v>
      </c>
    </row>
    <row r="16" spans="1:74" ht="12" customHeight="1">
      <c r="B16" s="21"/>
      <c r="C16" s="22"/>
      <c r="D16" s="29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34</v>
      </c>
      <c r="AO16" s="22"/>
      <c r="AP16" s="22"/>
      <c r="AQ16" s="22"/>
      <c r="AR16" s="20"/>
      <c r="BE16" s="324"/>
      <c r="BS16" s="17" t="s">
        <v>4</v>
      </c>
    </row>
    <row r="17" spans="2:71" ht="18.399999999999999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29</v>
      </c>
      <c r="AL17" s="22"/>
      <c r="AM17" s="22"/>
      <c r="AN17" s="27" t="s">
        <v>36</v>
      </c>
      <c r="AO17" s="22"/>
      <c r="AP17" s="22"/>
      <c r="AQ17" s="22"/>
      <c r="AR17" s="20"/>
      <c r="BE17" s="324"/>
      <c r="BS17" s="17" t="s">
        <v>37</v>
      </c>
    </row>
    <row r="18" spans="2:7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24"/>
      <c r="BS18" s="17" t="s">
        <v>6</v>
      </c>
    </row>
    <row r="19" spans="2:71" ht="12" customHeight="1">
      <c r="B19" s="21"/>
      <c r="C19" s="22"/>
      <c r="D19" s="29" t="s">
        <v>38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24"/>
      <c r="BS19" s="17" t="s">
        <v>6</v>
      </c>
    </row>
    <row r="20" spans="2:71" ht="18.399999999999999" customHeight="1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24"/>
      <c r="BS20" s="17" t="s">
        <v>37</v>
      </c>
    </row>
    <row r="21" spans="2:7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24"/>
    </row>
    <row r="22" spans="2:71" ht="12" customHeight="1">
      <c r="B22" s="21"/>
      <c r="C22" s="22"/>
      <c r="D22" s="29" t="s">
        <v>40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24"/>
    </row>
    <row r="23" spans="2:71" ht="51" customHeight="1">
      <c r="B23" s="21"/>
      <c r="C23" s="22"/>
      <c r="D23" s="22"/>
      <c r="E23" s="349" t="s">
        <v>41</v>
      </c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22"/>
      <c r="AP23" s="22"/>
      <c r="AQ23" s="22"/>
      <c r="AR23" s="20"/>
      <c r="BE23" s="324"/>
    </row>
    <row r="24" spans="2:7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24"/>
    </row>
    <row r="25" spans="2:7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24"/>
    </row>
    <row r="26" spans="2:71" s="1" customFormat="1" ht="25.9" customHeight="1">
      <c r="B26" s="34"/>
      <c r="C26" s="35"/>
      <c r="D26" s="36" t="s">
        <v>42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26">
        <f>ROUND(AG54,2)</f>
        <v>0</v>
      </c>
      <c r="AL26" s="327"/>
      <c r="AM26" s="327"/>
      <c r="AN26" s="327"/>
      <c r="AO26" s="327"/>
      <c r="AP26" s="35"/>
      <c r="AQ26" s="35"/>
      <c r="AR26" s="38"/>
      <c r="BE26" s="324"/>
    </row>
    <row r="27" spans="2:71" s="1" customFormat="1" ht="6.95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324"/>
    </row>
    <row r="28" spans="2:71" s="1" customFormat="1" ht="12.7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0" t="s">
        <v>43</v>
      </c>
      <c r="M28" s="350"/>
      <c r="N28" s="350"/>
      <c r="O28" s="350"/>
      <c r="P28" s="350"/>
      <c r="Q28" s="35"/>
      <c r="R28" s="35"/>
      <c r="S28" s="35"/>
      <c r="T28" s="35"/>
      <c r="U28" s="35"/>
      <c r="V28" s="35"/>
      <c r="W28" s="350" t="s">
        <v>44</v>
      </c>
      <c r="X28" s="350"/>
      <c r="Y28" s="350"/>
      <c r="Z28" s="350"/>
      <c r="AA28" s="350"/>
      <c r="AB28" s="350"/>
      <c r="AC28" s="350"/>
      <c r="AD28" s="350"/>
      <c r="AE28" s="350"/>
      <c r="AF28" s="35"/>
      <c r="AG28" s="35"/>
      <c r="AH28" s="35"/>
      <c r="AI28" s="35"/>
      <c r="AJ28" s="35"/>
      <c r="AK28" s="350" t="s">
        <v>45</v>
      </c>
      <c r="AL28" s="350"/>
      <c r="AM28" s="350"/>
      <c r="AN28" s="350"/>
      <c r="AO28" s="350"/>
      <c r="AP28" s="35"/>
      <c r="AQ28" s="35"/>
      <c r="AR28" s="38"/>
      <c r="BE28" s="324"/>
    </row>
    <row r="29" spans="2:71" s="2" customFormat="1" ht="14.45" customHeight="1">
      <c r="B29" s="39"/>
      <c r="C29" s="40"/>
      <c r="D29" s="29" t="s">
        <v>46</v>
      </c>
      <c r="E29" s="40"/>
      <c r="F29" s="29" t="s">
        <v>47</v>
      </c>
      <c r="G29" s="40"/>
      <c r="H29" s="40"/>
      <c r="I29" s="40"/>
      <c r="J29" s="40"/>
      <c r="K29" s="40"/>
      <c r="L29" s="351">
        <v>0.21</v>
      </c>
      <c r="M29" s="322"/>
      <c r="N29" s="322"/>
      <c r="O29" s="322"/>
      <c r="P29" s="322"/>
      <c r="Q29" s="40"/>
      <c r="R29" s="40"/>
      <c r="S29" s="40"/>
      <c r="T29" s="40"/>
      <c r="U29" s="40"/>
      <c r="V29" s="40"/>
      <c r="W29" s="321">
        <f>ROUND(AZ54, 2)</f>
        <v>0</v>
      </c>
      <c r="X29" s="322"/>
      <c r="Y29" s="322"/>
      <c r="Z29" s="322"/>
      <c r="AA29" s="322"/>
      <c r="AB29" s="322"/>
      <c r="AC29" s="322"/>
      <c r="AD29" s="322"/>
      <c r="AE29" s="322"/>
      <c r="AF29" s="40"/>
      <c r="AG29" s="40"/>
      <c r="AH29" s="40"/>
      <c r="AI29" s="40"/>
      <c r="AJ29" s="40"/>
      <c r="AK29" s="321">
        <f>ROUND(AV54, 2)</f>
        <v>0</v>
      </c>
      <c r="AL29" s="322"/>
      <c r="AM29" s="322"/>
      <c r="AN29" s="322"/>
      <c r="AO29" s="322"/>
      <c r="AP29" s="40"/>
      <c r="AQ29" s="40"/>
      <c r="AR29" s="41"/>
      <c r="BE29" s="325"/>
    </row>
    <row r="30" spans="2:71" s="2" customFormat="1" ht="14.45" customHeight="1">
      <c r="B30" s="39"/>
      <c r="C30" s="40"/>
      <c r="D30" s="40"/>
      <c r="E30" s="40"/>
      <c r="F30" s="29" t="s">
        <v>48</v>
      </c>
      <c r="G30" s="40"/>
      <c r="H30" s="40"/>
      <c r="I30" s="40"/>
      <c r="J30" s="40"/>
      <c r="K30" s="40"/>
      <c r="L30" s="351">
        <v>0.15</v>
      </c>
      <c r="M30" s="322"/>
      <c r="N30" s="322"/>
      <c r="O30" s="322"/>
      <c r="P30" s="322"/>
      <c r="Q30" s="40"/>
      <c r="R30" s="40"/>
      <c r="S30" s="40"/>
      <c r="T30" s="40"/>
      <c r="U30" s="40"/>
      <c r="V30" s="40"/>
      <c r="W30" s="321">
        <f>ROUND(BA54, 2)</f>
        <v>0</v>
      </c>
      <c r="X30" s="322"/>
      <c r="Y30" s="322"/>
      <c r="Z30" s="322"/>
      <c r="AA30" s="322"/>
      <c r="AB30" s="322"/>
      <c r="AC30" s="322"/>
      <c r="AD30" s="322"/>
      <c r="AE30" s="322"/>
      <c r="AF30" s="40"/>
      <c r="AG30" s="40"/>
      <c r="AH30" s="40"/>
      <c r="AI30" s="40"/>
      <c r="AJ30" s="40"/>
      <c r="AK30" s="321">
        <f>ROUND(AW54, 2)</f>
        <v>0</v>
      </c>
      <c r="AL30" s="322"/>
      <c r="AM30" s="322"/>
      <c r="AN30" s="322"/>
      <c r="AO30" s="322"/>
      <c r="AP30" s="40"/>
      <c r="AQ30" s="40"/>
      <c r="AR30" s="41"/>
      <c r="BE30" s="325"/>
    </row>
    <row r="31" spans="2:71" s="2" customFormat="1" ht="14.45" hidden="1" customHeight="1">
      <c r="B31" s="39"/>
      <c r="C31" s="40"/>
      <c r="D31" s="40"/>
      <c r="E31" s="40"/>
      <c r="F31" s="29" t="s">
        <v>49</v>
      </c>
      <c r="G31" s="40"/>
      <c r="H31" s="40"/>
      <c r="I31" s="40"/>
      <c r="J31" s="40"/>
      <c r="K31" s="40"/>
      <c r="L31" s="351">
        <v>0.21</v>
      </c>
      <c r="M31" s="322"/>
      <c r="N31" s="322"/>
      <c r="O31" s="322"/>
      <c r="P31" s="322"/>
      <c r="Q31" s="40"/>
      <c r="R31" s="40"/>
      <c r="S31" s="40"/>
      <c r="T31" s="40"/>
      <c r="U31" s="40"/>
      <c r="V31" s="40"/>
      <c r="W31" s="321">
        <f>ROUND(BB54, 2)</f>
        <v>0</v>
      </c>
      <c r="X31" s="322"/>
      <c r="Y31" s="322"/>
      <c r="Z31" s="322"/>
      <c r="AA31" s="322"/>
      <c r="AB31" s="322"/>
      <c r="AC31" s="322"/>
      <c r="AD31" s="322"/>
      <c r="AE31" s="322"/>
      <c r="AF31" s="40"/>
      <c r="AG31" s="40"/>
      <c r="AH31" s="40"/>
      <c r="AI31" s="40"/>
      <c r="AJ31" s="40"/>
      <c r="AK31" s="321">
        <v>0</v>
      </c>
      <c r="AL31" s="322"/>
      <c r="AM31" s="322"/>
      <c r="AN31" s="322"/>
      <c r="AO31" s="322"/>
      <c r="AP31" s="40"/>
      <c r="AQ31" s="40"/>
      <c r="AR31" s="41"/>
      <c r="BE31" s="325"/>
    </row>
    <row r="32" spans="2:71" s="2" customFormat="1" ht="14.45" hidden="1" customHeight="1">
      <c r="B32" s="39"/>
      <c r="C32" s="40"/>
      <c r="D32" s="40"/>
      <c r="E32" s="40"/>
      <c r="F32" s="29" t="s">
        <v>50</v>
      </c>
      <c r="G32" s="40"/>
      <c r="H32" s="40"/>
      <c r="I32" s="40"/>
      <c r="J32" s="40"/>
      <c r="K32" s="40"/>
      <c r="L32" s="351">
        <v>0.15</v>
      </c>
      <c r="M32" s="322"/>
      <c r="N32" s="322"/>
      <c r="O32" s="322"/>
      <c r="P32" s="322"/>
      <c r="Q32" s="40"/>
      <c r="R32" s="40"/>
      <c r="S32" s="40"/>
      <c r="T32" s="40"/>
      <c r="U32" s="40"/>
      <c r="V32" s="40"/>
      <c r="W32" s="321">
        <f>ROUND(BC54, 2)</f>
        <v>0</v>
      </c>
      <c r="X32" s="322"/>
      <c r="Y32" s="322"/>
      <c r="Z32" s="322"/>
      <c r="AA32" s="322"/>
      <c r="AB32" s="322"/>
      <c r="AC32" s="322"/>
      <c r="AD32" s="322"/>
      <c r="AE32" s="322"/>
      <c r="AF32" s="40"/>
      <c r="AG32" s="40"/>
      <c r="AH32" s="40"/>
      <c r="AI32" s="40"/>
      <c r="AJ32" s="40"/>
      <c r="AK32" s="321">
        <v>0</v>
      </c>
      <c r="AL32" s="322"/>
      <c r="AM32" s="322"/>
      <c r="AN32" s="322"/>
      <c r="AO32" s="322"/>
      <c r="AP32" s="40"/>
      <c r="AQ32" s="40"/>
      <c r="AR32" s="41"/>
      <c r="BE32" s="325"/>
    </row>
    <row r="33" spans="2:44" s="2" customFormat="1" ht="14.45" hidden="1" customHeight="1">
      <c r="B33" s="39"/>
      <c r="C33" s="40"/>
      <c r="D33" s="40"/>
      <c r="E33" s="40"/>
      <c r="F33" s="29" t="s">
        <v>51</v>
      </c>
      <c r="G33" s="40"/>
      <c r="H33" s="40"/>
      <c r="I33" s="40"/>
      <c r="J33" s="40"/>
      <c r="K33" s="40"/>
      <c r="L33" s="351">
        <v>0</v>
      </c>
      <c r="M33" s="322"/>
      <c r="N33" s="322"/>
      <c r="O33" s="322"/>
      <c r="P33" s="322"/>
      <c r="Q33" s="40"/>
      <c r="R33" s="40"/>
      <c r="S33" s="40"/>
      <c r="T33" s="40"/>
      <c r="U33" s="40"/>
      <c r="V33" s="40"/>
      <c r="W33" s="321">
        <f>ROUND(BD54, 2)</f>
        <v>0</v>
      </c>
      <c r="X33" s="322"/>
      <c r="Y33" s="322"/>
      <c r="Z33" s="322"/>
      <c r="AA33" s="322"/>
      <c r="AB33" s="322"/>
      <c r="AC33" s="322"/>
      <c r="AD33" s="322"/>
      <c r="AE33" s="322"/>
      <c r="AF33" s="40"/>
      <c r="AG33" s="40"/>
      <c r="AH33" s="40"/>
      <c r="AI33" s="40"/>
      <c r="AJ33" s="40"/>
      <c r="AK33" s="321">
        <v>0</v>
      </c>
      <c r="AL33" s="322"/>
      <c r="AM33" s="322"/>
      <c r="AN33" s="322"/>
      <c r="AO33" s="322"/>
      <c r="AP33" s="40"/>
      <c r="AQ33" s="40"/>
      <c r="AR33" s="41"/>
    </row>
    <row r="34" spans="2:44" s="1" customFormat="1" ht="6.95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</row>
    <row r="35" spans="2:44" s="1" customFormat="1" ht="25.9" customHeight="1">
      <c r="B35" s="34"/>
      <c r="C35" s="42"/>
      <c r="D35" s="43" t="s">
        <v>52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53</v>
      </c>
      <c r="U35" s="44"/>
      <c r="V35" s="44"/>
      <c r="W35" s="44"/>
      <c r="X35" s="328" t="s">
        <v>54</v>
      </c>
      <c r="Y35" s="329"/>
      <c r="Z35" s="329"/>
      <c r="AA35" s="329"/>
      <c r="AB35" s="329"/>
      <c r="AC35" s="44"/>
      <c r="AD35" s="44"/>
      <c r="AE35" s="44"/>
      <c r="AF35" s="44"/>
      <c r="AG35" s="44"/>
      <c r="AH35" s="44"/>
      <c r="AI35" s="44"/>
      <c r="AJ35" s="44"/>
      <c r="AK35" s="330">
        <f>SUM(AK26:AK33)</f>
        <v>0</v>
      </c>
      <c r="AL35" s="329"/>
      <c r="AM35" s="329"/>
      <c r="AN35" s="329"/>
      <c r="AO35" s="331"/>
      <c r="AP35" s="42"/>
      <c r="AQ35" s="42"/>
      <c r="AR35" s="38"/>
    </row>
    <row r="36" spans="2:44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2:44" s="1" customFormat="1" ht="6.95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</row>
    <row r="41" spans="2:44" s="1" customFormat="1" ht="6.95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</row>
    <row r="42" spans="2:44" s="1" customFormat="1" ht="24.95" customHeight="1">
      <c r="B42" s="34"/>
      <c r="C42" s="23" t="s">
        <v>55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</row>
    <row r="43" spans="2:44" s="1" customFormat="1" ht="6.95" customHeight="1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</row>
    <row r="44" spans="2:44" s="3" customFormat="1" ht="12" customHeight="1">
      <c r="B44" s="50"/>
      <c r="C44" s="29" t="s">
        <v>13</v>
      </c>
      <c r="D44" s="51"/>
      <c r="E44" s="51"/>
      <c r="F44" s="51"/>
      <c r="G44" s="51"/>
      <c r="H44" s="51"/>
      <c r="I44" s="51"/>
      <c r="J44" s="51"/>
      <c r="K44" s="51"/>
      <c r="L44" s="51" t="str">
        <f>K5</f>
        <v>19_04_brn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</row>
    <row r="45" spans="2:44" s="4" customFormat="1" ht="36.950000000000003" customHeight="1">
      <c r="B45" s="53"/>
      <c r="C45" s="54" t="s">
        <v>16</v>
      </c>
      <c r="D45" s="55"/>
      <c r="E45" s="55"/>
      <c r="F45" s="55"/>
      <c r="G45" s="55"/>
      <c r="H45" s="55"/>
      <c r="I45" s="55"/>
      <c r="J45" s="55"/>
      <c r="K45" s="55"/>
      <c r="L45" s="341" t="str">
        <f>K6</f>
        <v>Obnova mostu ev. č. 36311-2 Brněnec nad Svitavou</v>
      </c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55"/>
      <c r="AQ45" s="55"/>
      <c r="AR45" s="56"/>
    </row>
    <row r="46" spans="2:44" s="1" customFormat="1" ht="6.95" customHeight="1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</row>
    <row r="47" spans="2:44" s="1" customFormat="1" ht="12" customHeight="1">
      <c r="B47" s="34"/>
      <c r="C47" s="29" t="s">
        <v>21</v>
      </c>
      <c r="D47" s="35"/>
      <c r="E47" s="35"/>
      <c r="F47" s="35"/>
      <c r="G47" s="35"/>
      <c r="H47" s="35"/>
      <c r="I47" s="35"/>
      <c r="J47" s="35"/>
      <c r="K47" s="35"/>
      <c r="L47" s="57" t="str">
        <f>IF(K8="","",K8)</f>
        <v>Brněnec nad Svitavou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9" t="s">
        <v>23</v>
      </c>
      <c r="AJ47" s="35"/>
      <c r="AK47" s="35"/>
      <c r="AL47" s="35"/>
      <c r="AM47" s="343" t="str">
        <f>IF(AN8= "","",AN8)</f>
        <v>7. 4. 2019</v>
      </c>
      <c r="AN47" s="343"/>
      <c r="AO47" s="35"/>
      <c r="AP47" s="35"/>
      <c r="AQ47" s="35"/>
      <c r="AR47" s="38"/>
    </row>
    <row r="48" spans="2:44" s="1" customFormat="1" ht="6.95" customHeight="1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</row>
    <row r="49" spans="1:91" s="1" customFormat="1" ht="15.2" customHeight="1">
      <c r="B49" s="34"/>
      <c r="C49" s="29" t="s">
        <v>25</v>
      </c>
      <c r="D49" s="35"/>
      <c r="E49" s="35"/>
      <c r="F49" s="35"/>
      <c r="G49" s="35"/>
      <c r="H49" s="35"/>
      <c r="I49" s="35"/>
      <c r="J49" s="35"/>
      <c r="K49" s="35"/>
      <c r="L49" s="51" t="str">
        <f>IF(E11= "","",E11)</f>
        <v>Pardubický kraj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9" t="s">
        <v>33</v>
      </c>
      <c r="AJ49" s="35"/>
      <c r="AK49" s="35"/>
      <c r="AL49" s="35"/>
      <c r="AM49" s="339" t="str">
        <f>IF(E17="","",E17)</f>
        <v>VHRoušar, s.r.o.</v>
      </c>
      <c r="AN49" s="340"/>
      <c r="AO49" s="340"/>
      <c r="AP49" s="340"/>
      <c r="AQ49" s="35"/>
      <c r="AR49" s="38"/>
      <c r="AS49" s="333" t="s">
        <v>56</v>
      </c>
      <c r="AT49" s="334"/>
      <c r="AU49" s="59"/>
      <c r="AV49" s="59"/>
      <c r="AW49" s="59"/>
      <c r="AX49" s="59"/>
      <c r="AY49" s="59"/>
      <c r="AZ49" s="59"/>
      <c r="BA49" s="59"/>
      <c r="BB49" s="59"/>
      <c r="BC49" s="59"/>
      <c r="BD49" s="60"/>
    </row>
    <row r="50" spans="1:91" s="1" customFormat="1" ht="15.2" customHeight="1">
      <c r="B50" s="34"/>
      <c r="C50" s="29" t="s">
        <v>31</v>
      </c>
      <c r="D50" s="35"/>
      <c r="E50" s="35"/>
      <c r="F50" s="35"/>
      <c r="G50" s="35"/>
      <c r="H50" s="35"/>
      <c r="I50" s="35"/>
      <c r="J50" s="35"/>
      <c r="K50" s="35"/>
      <c r="L50" s="51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9" t="s">
        <v>38</v>
      </c>
      <c r="AJ50" s="35"/>
      <c r="AK50" s="35"/>
      <c r="AL50" s="35"/>
      <c r="AM50" s="339" t="str">
        <f>IF(E20="","",E20)</f>
        <v xml:space="preserve"> </v>
      </c>
      <c r="AN50" s="340"/>
      <c r="AO50" s="340"/>
      <c r="AP50" s="340"/>
      <c r="AQ50" s="35"/>
      <c r="AR50" s="38"/>
      <c r="AS50" s="335"/>
      <c r="AT50" s="336"/>
      <c r="AU50" s="61"/>
      <c r="AV50" s="61"/>
      <c r="AW50" s="61"/>
      <c r="AX50" s="61"/>
      <c r="AY50" s="61"/>
      <c r="AZ50" s="61"/>
      <c r="BA50" s="61"/>
      <c r="BB50" s="61"/>
      <c r="BC50" s="61"/>
      <c r="BD50" s="62"/>
    </row>
    <row r="51" spans="1:91" s="1" customFormat="1" ht="10.9" customHeight="1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37"/>
      <c r="AT51" s="338"/>
      <c r="AU51" s="63"/>
      <c r="AV51" s="63"/>
      <c r="AW51" s="63"/>
      <c r="AX51" s="63"/>
      <c r="AY51" s="63"/>
      <c r="AZ51" s="63"/>
      <c r="BA51" s="63"/>
      <c r="BB51" s="63"/>
      <c r="BC51" s="63"/>
      <c r="BD51" s="64"/>
    </row>
    <row r="52" spans="1:91" s="1" customFormat="1" ht="29.25" customHeight="1">
      <c r="B52" s="34"/>
      <c r="C52" s="352" t="s">
        <v>57</v>
      </c>
      <c r="D52" s="353"/>
      <c r="E52" s="353"/>
      <c r="F52" s="353"/>
      <c r="G52" s="353"/>
      <c r="H52" s="65"/>
      <c r="I52" s="354" t="s">
        <v>58</v>
      </c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5" t="s">
        <v>59</v>
      </c>
      <c r="AH52" s="353"/>
      <c r="AI52" s="353"/>
      <c r="AJ52" s="353"/>
      <c r="AK52" s="353"/>
      <c r="AL52" s="353"/>
      <c r="AM52" s="353"/>
      <c r="AN52" s="354" t="s">
        <v>60</v>
      </c>
      <c r="AO52" s="353"/>
      <c r="AP52" s="353"/>
      <c r="AQ52" s="66" t="s">
        <v>61</v>
      </c>
      <c r="AR52" s="38"/>
      <c r="AS52" s="67" t="s">
        <v>62</v>
      </c>
      <c r="AT52" s="68" t="s">
        <v>63</v>
      </c>
      <c r="AU52" s="68" t="s">
        <v>64</v>
      </c>
      <c r="AV52" s="68" t="s">
        <v>65</v>
      </c>
      <c r="AW52" s="68" t="s">
        <v>66</v>
      </c>
      <c r="AX52" s="68" t="s">
        <v>67</v>
      </c>
      <c r="AY52" s="68" t="s">
        <v>68</v>
      </c>
      <c r="AZ52" s="68" t="s">
        <v>69</v>
      </c>
      <c r="BA52" s="68" t="s">
        <v>70</v>
      </c>
      <c r="BB52" s="68" t="s">
        <v>71</v>
      </c>
      <c r="BC52" s="68" t="s">
        <v>72</v>
      </c>
      <c r="BD52" s="69" t="s">
        <v>73</v>
      </c>
    </row>
    <row r="53" spans="1:91" s="1" customFormat="1" ht="10.9" customHeight="1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70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2"/>
    </row>
    <row r="54" spans="1:91" s="5" customFormat="1" ht="32.450000000000003" customHeight="1">
      <c r="B54" s="73"/>
      <c r="C54" s="74" t="s">
        <v>74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359">
        <f>ROUND(SUM(AG55:AG56),2)</f>
        <v>0</v>
      </c>
      <c r="AH54" s="359"/>
      <c r="AI54" s="359"/>
      <c r="AJ54" s="359"/>
      <c r="AK54" s="359"/>
      <c r="AL54" s="359"/>
      <c r="AM54" s="359"/>
      <c r="AN54" s="360">
        <f>SUM(AG54,AT54)</f>
        <v>0</v>
      </c>
      <c r="AO54" s="360"/>
      <c r="AP54" s="360"/>
      <c r="AQ54" s="77" t="s">
        <v>19</v>
      </c>
      <c r="AR54" s="78"/>
      <c r="AS54" s="79">
        <f>ROUND(SUM(AS55:AS56),2)</f>
        <v>0</v>
      </c>
      <c r="AT54" s="80">
        <f>ROUND(SUM(AV54:AW54),2)</f>
        <v>0</v>
      </c>
      <c r="AU54" s="81">
        <f>ROUND(SUM(AU55:AU56),5)</f>
        <v>0</v>
      </c>
      <c r="AV54" s="80">
        <f>ROUND(AZ54*L29,2)</f>
        <v>0</v>
      </c>
      <c r="AW54" s="80">
        <f>ROUND(BA54*L30,2)</f>
        <v>0</v>
      </c>
      <c r="AX54" s="80">
        <f>ROUND(BB54*L29,2)</f>
        <v>0</v>
      </c>
      <c r="AY54" s="80">
        <f>ROUND(BC54*L30,2)</f>
        <v>0</v>
      </c>
      <c r="AZ54" s="80">
        <f>ROUND(SUM(AZ55:AZ56),2)</f>
        <v>0</v>
      </c>
      <c r="BA54" s="80">
        <f>ROUND(SUM(BA55:BA56),2)</f>
        <v>0</v>
      </c>
      <c r="BB54" s="80">
        <f>ROUND(SUM(BB55:BB56),2)</f>
        <v>0</v>
      </c>
      <c r="BC54" s="80">
        <f>ROUND(SUM(BC55:BC56),2)</f>
        <v>0</v>
      </c>
      <c r="BD54" s="82">
        <f>ROUND(SUM(BD55:BD56),2)</f>
        <v>0</v>
      </c>
      <c r="BS54" s="83" t="s">
        <v>75</v>
      </c>
      <c r="BT54" s="83" t="s">
        <v>76</v>
      </c>
      <c r="BU54" s="84" t="s">
        <v>77</v>
      </c>
      <c r="BV54" s="83" t="s">
        <v>78</v>
      </c>
      <c r="BW54" s="83" t="s">
        <v>5</v>
      </c>
      <c r="BX54" s="83" t="s">
        <v>79</v>
      </c>
      <c r="CL54" s="83" t="s">
        <v>19</v>
      </c>
    </row>
    <row r="55" spans="1:91" s="6" customFormat="1" ht="16.5" customHeight="1">
      <c r="A55" s="85" t="s">
        <v>80</v>
      </c>
      <c r="B55" s="86"/>
      <c r="C55" s="87"/>
      <c r="D55" s="358" t="s">
        <v>81</v>
      </c>
      <c r="E55" s="358"/>
      <c r="F55" s="358"/>
      <c r="G55" s="358"/>
      <c r="H55" s="358"/>
      <c r="I55" s="88"/>
      <c r="J55" s="358" t="s">
        <v>82</v>
      </c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6">
        <f>'SO 340 - Přeložka vodovodu '!J30</f>
        <v>0</v>
      </c>
      <c r="AH55" s="357"/>
      <c r="AI55" s="357"/>
      <c r="AJ55" s="357"/>
      <c r="AK55" s="357"/>
      <c r="AL55" s="357"/>
      <c r="AM55" s="357"/>
      <c r="AN55" s="356">
        <f>SUM(AG55,AT55)</f>
        <v>0</v>
      </c>
      <c r="AO55" s="357"/>
      <c r="AP55" s="357"/>
      <c r="AQ55" s="89" t="s">
        <v>83</v>
      </c>
      <c r="AR55" s="90"/>
      <c r="AS55" s="91">
        <v>0</v>
      </c>
      <c r="AT55" s="92">
        <f>ROUND(SUM(AV55:AW55),2)</f>
        <v>0</v>
      </c>
      <c r="AU55" s="93">
        <f>'SO 340 - Přeložka vodovodu '!P85</f>
        <v>0</v>
      </c>
      <c r="AV55" s="92">
        <f>'SO 340 - Přeložka vodovodu '!J33</f>
        <v>0</v>
      </c>
      <c r="AW55" s="92">
        <f>'SO 340 - Přeložka vodovodu '!J34</f>
        <v>0</v>
      </c>
      <c r="AX55" s="92">
        <f>'SO 340 - Přeložka vodovodu '!J35</f>
        <v>0</v>
      </c>
      <c r="AY55" s="92">
        <f>'SO 340 - Přeložka vodovodu '!J36</f>
        <v>0</v>
      </c>
      <c r="AZ55" s="92">
        <f>'SO 340 - Přeložka vodovodu '!F33</f>
        <v>0</v>
      </c>
      <c r="BA55" s="92">
        <f>'SO 340 - Přeložka vodovodu '!F34</f>
        <v>0</v>
      </c>
      <c r="BB55" s="92">
        <f>'SO 340 - Přeložka vodovodu '!F35</f>
        <v>0</v>
      </c>
      <c r="BC55" s="92">
        <f>'SO 340 - Přeložka vodovodu '!F36</f>
        <v>0</v>
      </c>
      <c r="BD55" s="94">
        <f>'SO 340 - Přeložka vodovodu '!F37</f>
        <v>0</v>
      </c>
      <c r="BT55" s="95" t="s">
        <v>84</v>
      </c>
      <c r="BV55" s="95" t="s">
        <v>78</v>
      </c>
      <c r="BW55" s="95" t="s">
        <v>85</v>
      </c>
      <c r="BX55" s="95" t="s">
        <v>5</v>
      </c>
      <c r="CL55" s="95" t="s">
        <v>19</v>
      </c>
      <c r="CM55" s="95" t="s">
        <v>86</v>
      </c>
    </row>
    <row r="56" spans="1:91" s="6" customFormat="1" ht="16.5" customHeight="1">
      <c r="A56" s="85" t="s">
        <v>80</v>
      </c>
      <c r="B56" s="86"/>
      <c r="C56" s="87"/>
      <c r="D56" s="358" t="s">
        <v>87</v>
      </c>
      <c r="E56" s="358"/>
      <c r="F56" s="358"/>
      <c r="G56" s="358"/>
      <c r="H56" s="358"/>
      <c r="I56" s="88"/>
      <c r="J56" s="358" t="s">
        <v>88</v>
      </c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6">
        <f>'SO 341 - Přeložka kanalizace'!J30</f>
        <v>0</v>
      </c>
      <c r="AH56" s="357"/>
      <c r="AI56" s="357"/>
      <c r="AJ56" s="357"/>
      <c r="AK56" s="357"/>
      <c r="AL56" s="357"/>
      <c r="AM56" s="357"/>
      <c r="AN56" s="356">
        <f>SUM(AG56,AT56)</f>
        <v>0</v>
      </c>
      <c r="AO56" s="357"/>
      <c r="AP56" s="357"/>
      <c r="AQ56" s="89" t="s">
        <v>83</v>
      </c>
      <c r="AR56" s="90"/>
      <c r="AS56" s="96">
        <v>0</v>
      </c>
      <c r="AT56" s="97">
        <f>ROUND(SUM(AV56:AW56),2)</f>
        <v>0</v>
      </c>
      <c r="AU56" s="98">
        <f>'SO 341 - Přeložka kanalizace'!P86</f>
        <v>0</v>
      </c>
      <c r="AV56" s="97">
        <f>'SO 341 - Přeložka kanalizace'!J33</f>
        <v>0</v>
      </c>
      <c r="AW56" s="97">
        <f>'SO 341 - Přeložka kanalizace'!J34</f>
        <v>0</v>
      </c>
      <c r="AX56" s="97">
        <f>'SO 341 - Přeložka kanalizace'!J35</f>
        <v>0</v>
      </c>
      <c r="AY56" s="97">
        <f>'SO 341 - Přeložka kanalizace'!J36</f>
        <v>0</v>
      </c>
      <c r="AZ56" s="97">
        <f>'SO 341 - Přeložka kanalizace'!F33</f>
        <v>0</v>
      </c>
      <c r="BA56" s="97">
        <f>'SO 341 - Přeložka kanalizace'!F34</f>
        <v>0</v>
      </c>
      <c r="BB56" s="97">
        <f>'SO 341 - Přeložka kanalizace'!F35</f>
        <v>0</v>
      </c>
      <c r="BC56" s="97">
        <f>'SO 341 - Přeložka kanalizace'!F36</f>
        <v>0</v>
      </c>
      <c r="BD56" s="99">
        <f>'SO 341 - Přeložka kanalizace'!F37</f>
        <v>0</v>
      </c>
      <c r="BT56" s="95" t="s">
        <v>84</v>
      </c>
      <c r="BV56" s="95" t="s">
        <v>78</v>
      </c>
      <c r="BW56" s="95" t="s">
        <v>89</v>
      </c>
      <c r="BX56" s="95" t="s">
        <v>5</v>
      </c>
      <c r="CL56" s="95" t="s">
        <v>19</v>
      </c>
      <c r="CM56" s="95" t="s">
        <v>86</v>
      </c>
    </row>
    <row r="57" spans="1:91" s="1" customFormat="1" ht="30" customHeight="1"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8"/>
    </row>
    <row r="58" spans="1:91" s="1" customFormat="1" ht="6.95" customHeight="1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38"/>
    </row>
  </sheetData>
  <sheetProtection algorithmName="SHA-512" hashValue="pPUvO40eROjbRJXNdXkQTmiWHVbkiq/bgme734whxUK1popqFoIugtDtI8nKdazi34h9Y3kihvyVO/S9+ypElw==" saltValue="XkQ0s3LF6G3m9eVS8TnQi3wDAXrqd/3+G0W4ZDeCc1DxiuyxGbg5Hx3ls4SvjLYZL/OMkbg9uXBUXPyOYWqWDQ==" spinCount="100000" sheet="1" objects="1" scenarios="1" formatColumns="0" formatRows="0"/>
  <mergeCells count="46">
    <mergeCell ref="AG54:AM54"/>
    <mergeCell ref="AN54:AP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L33:P33"/>
    <mergeCell ref="C52:G52"/>
    <mergeCell ref="I52:AF52"/>
    <mergeCell ref="AG52:AM52"/>
    <mergeCell ref="AN52:AP52"/>
    <mergeCell ref="AS49:AT51"/>
    <mergeCell ref="AM50:AP50"/>
    <mergeCell ref="L45:AO45"/>
    <mergeCell ref="AM47:AN47"/>
    <mergeCell ref="AM49:AP49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SO 340 - Přeložka vodovodu '!C2" display="/"/>
    <hyperlink ref="A56" location="'SO 341 - Přeložka kanalizace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3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100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17" t="s">
        <v>85</v>
      </c>
      <c r="AZ2" s="101" t="s">
        <v>90</v>
      </c>
      <c r="BA2" s="101" t="s">
        <v>91</v>
      </c>
      <c r="BB2" s="101" t="s">
        <v>92</v>
      </c>
      <c r="BC2" s="101" t="s">
        <v>93</v>
      </c>
      <c r="BD2" s="101" t="s">
        <v>86</v>
      </c>
    </row>
    <row r="3" spans="2:56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86</v>
      </c>
      <c r="AZ3" s="101" t="s">
        <v>94</v>
      </c>
      <c r="BA3" s="101" t="s">
        <v>95</v>
      </c>
      <c r="BB3" s="101" t="s">
        <v>96</v>
      </c>
      <c r="BC3" s="101" t="s">
        <v>97</v>
      </c>
      <c r="BD3" s="101" t="s">
        <v>86</v>
      </c>
    </row>
    <row r="4" spans="2:56" ht="24.95" customHeight="1">
      <c r="B4" s="20"/>
      <c r="D4" s="105" t="s">
        <v>98</v>
      </c>
      <c r="L4" s="20"/>
      <c r="M4" s="106" t="s">
        <v>10</v>
      </c>
      <c r="AT4" s="17" t="s">
        <v>4</v>
      </c>
      <c r="AZ4" s="101" t="s">
        <v>99</v>
      </c>
      <c r="BA4" s="101" t="s">
        <v>100</v>
      </c>
      <c r="BB4" s="101" t="s">
        <v>92</v>
      </c>
      <c r="BC4" s="101" t="s">
        <v>93</v>
      </c>
      <c r="BD4" s="101" t="s">
        <v>86</v>
      </c>
    </row>
    <row r="5" spans="2:56" ht="6.95" customHeight="1">
      <c r="B5" s="20"/>
      <c r="L5" s="20"/>
      <c r="AZ5" s="101" t="s">
        <v>101</v>
      </c>
      <c r="BA5" s="101" t="s">
        <v>102</v>
      </c>
      <c r="BB5" s="101" t="s">
        <v>92</v>
      </c>
      <c r="BC5" s="101" t="s">
        <v>103</v>
      </c>
      <c r="BD5" s="101" t="s">
        <v>86</v>
      </c>
    </row>
    <row r="6" spans="2:56" ht="12" customHeight="1">
      <c r="B6" s="20"/>
      <c r="D6" s="107" t="s">
        <v>16</v>
      </c>
      <c r="L6" s="20"/>
      <c r="AZ6" s="101" t="s">
        <v>104</v>
      </c>
      <c r="BA6" s="101" t="s">
        <v>105</v>
      </c>
      <c r="BB6" s="101" t="s">
        <v>92</v>
      </c>
      <c r="BC6" s="101" t="s">
        <v>106</v>
      </c>
      <c r="BD6" s="101" t="s">
        <v>86</v>
      </c>
    </row>
    <row r="7" spans="2:56" ht="16.5" customHeight="1">
      <c r="B7" s="20"/>
      <c r="E7" s="361" t="str">
        <f>'Rekapitulace stavby'!K6</f>
        <v>Obnova mostu ev. č. 36311-2 Brněnec nad Svitavou</v>
      </c>
      <c r="F7" s="362"/>
      <c r="G7" s="362"/>
      <c r="H7" s="362"/>
      <c r="L7" s="20"/>
      <c r="AZ7" s="101" t="s">
        <v>107</v>
      </c>
      <c r="BA7" s="101" t="s">
        <v>108</v>
      </c>
      <c r="BB7" s="101" t="s">
        <v>92</v>
      </c>
      <c r="BC7" s="101" t="s">
        <v>109</v>
      </c>
      <c r="BD7" s="101" t="s">
        <v>86</v>
      </c>
    </row>
    <row r="8" spans="2:56" s="1" customFormat="1" ht="12" customHeight="1">
      <c r="B8" s="38"/>
      <c r="D8" s="107" t="s">
        <v>110</v>
      </c>
      <c r="I8" s="108"/>
      <c r="L8" s="38"/>
      <c r="AZ8" s="101" t="s">
        <v>111</v>
      </c>
      <c r="BA8" s="101" t="s">
        <v>112</v>
      </c>
      <c r="BB8" s="101" t="s">
        <v>113</v>
      </c>
      <c r="BC8" s="101" t="s">
        <v>114</v>
      </c>
      <c r="BD8" s="101" t="s">
        <v>86</v>
      </c>
    </row>
    <row r="9" spans="2:56" s="1" customFormat="1" ht="36.950000000000003" customHeight="1">
      <c r="B9" s="38"/>
      <c r="E9" s="363" t="s">
        <v>115</v>
      </c>
      <c r="F9" s="364"/>
      <c r="G9" s="364"/>
      <c r="H9" s="364"/>
      <c r="I9" s="108"/>
      <c r="L9" s="38"/>
    </row>
    <row r="10" spans="2:56" s="1" customFormat="1" ht="11.25">
      <c r="B10" s="38"/>
      <c r="I10" s="108"/>
      <c r="L10" s="38"/>
    </row>
    <row r="11" spans="2:56" s="1" customFormat="1" ht="12" customHeight="1">
      <c r="B11" s="38"/>
      <c r="D11" s="107" t="s">
        <v>18</v>
      </c>
      <c r="F11" s="109" t="s">
        <v>19</v>
      </c>
      <c r="I11" s="110" t="s">
        <v>20</v>
      </c>
      <c r="J11" s="109" t="s">
        <v>19</v>
      </c>
      <c r="L11" s="38"/>
    </row>
    <row r="12" spans="2:56" s="1" customFormat="1" ht="12" customHeight="1">
      <c r="B12" s="38"/>
      <c r="D12" s="107" t="s">
        <v>21</v>
      </c>
      <c r="F12" s="109" t="s">
        <v>22</v>
      </c>
      <c r="I12" s="110" t="s">
        <v>23</v>
      </c>
      <c r="J12" s="111" t="str">
        <f>'Rekapitulace stavby'!AN8</f>
        <v>7. 4. 2019</v>
      </c>
      <c r="L12" s="38"/>
    </row>
    <row r="13" spans="2:56" s="1" customFormat="1" ht="10.9" customHeight="1">
      <c r="B13" s="38"/>
      <c r="I13" s="108"/>
      <c r="L13" s="38"/>
    </row>
    <row r="14" spans="2:56" s="1" customFormat="1" ht="12" customHeight="1">
      <c r="B14" s="38"/>
      <c r="D14" s="107" t="s">
        <v>25</v>
      </c>
      <c r="I14" s="110" t="s">
        <v>26</v>
      </c>
      <c r="J14" s="109" t="s">
        <v>27</v>
      </c>
      <c r="L14" s="38"/>
    </row>
    <row r="15" spans="2:56" s="1" customFormat="1" ht="18" customHeight="1">
      <c r="B15" s="38"/>
      <c r="E15" s="109" t="s">
        <v>28</v>
      </c>
      <c r="I15" s="110" t="s">
        <v>29</v>
      </c>
      <c r="J15" s="109" t="s">
        <v>30</v>
      </c>
      <c r="L15" s="38"/>
    </row>
    <row r="16" spans="2:56" s="1" customFormat="1" ht="6.95" customHeight="1">
      <c r="B16" s="38"/>
      <c r="I16" s="108"/>
      <c r="L16" s="38"/>
    </row>
    <row r="17" spans="2:12" s="1" customFormat="1" ht="12" customHeight="1">
      <c r="B17" s="38"/>
      <c r="D17" s="107" t="s">
        <v>31</v>
      </c>
      <c r="I17" s="110" t="s">
        <v>26</v>
      </c>
      <c r="J17" s="30" t="str">
        <f>'Rekapitulace stavby'!AN13</f>
        <v>Vyplň údaj</v>
      </c>
      <c r="L17" s="38"/>
    </row>
    <row r="18" spans="2:12" s="1" customFormat="1" ht="18" customHeight="1">
      <c r="B18" s="38"/>
      <c r="E18" s="365" t="str">
        <f>'Rekapitulace stavby'!E14</f>
        <v>Vyplň údaj</v>
      </c>
      <c r="F18" s="366"/>
      <c r="G18" s="366"/>
      <c r="H18" s="366"/>
      <c r="I18" s="110" t="s">
        <v>29</v>
      </c>
      <c r="J18" s="30" t="str">
        <f>'Rekapitulace stavby'!AN14</f>
        <v>Vyplň údaj</v>
      </c>
      <c r="L18" s="38"/>
    </row>
    <row r="19" spans="2:12" s="1" customFormat="1" ht="6.95" customHeight="1">
      <c r="B19" s="38"/>
      <c r="I19" s="108"/>
      <c r="L19" s="38"/>
    </row>
    <row r="20" spans="2:12" s="1" customFormat="1" ht="12" customHeight="1">
      <c r="B20" s="38"/>
      <c r="D20" s="107" t="s">
        <v>33</v>
      </c>
      <c r="I20" s="110" t="s">
        <v>26</v>
      </c>
      <c r="J20" s="109" t="s">
        <v>34</v>
      </c>
      <c r="L20" s="38"/>
    </row>
    <row r="21" spans="2:12" s="1" customFormat="1" ht="18" customHeight="1">
      <c r="B21" s="38"/>
      <c r="E21" s="109" t="s">
        <v>35</v>
      </c>
      <c r="I21" s="110" t="s">
        <v>29</v>
      </c>
      <c r="J21" s="109" t="s">
        <v>36</v>
      </c>
      <c r="L21" s="38"/>
    </row>
    <row r="22" spans="2:12" s="1" customFormat="1" ht="6.95" customHeight="1">
      <c r="B22" s="38"/>
      <c r="I22" s="108"/>
      <c r="L22" s="38"/>
    </row>
    <row r="23" spans="2:12" s="1" customFormat="1" ht="12" customHeight="1">
      <c r="B23" s="38"/>
      <c r="D23" s="107" t="s">
        <v>38</v>
      </c>
      <c r="I23" s="110" t="s">
        <v>26</v>
      </c>
      <c r="J23" s="109" t="str">
        <f>IF('Rekapitulace stavby'!AN19="","",'Rekapitulace stavby'!AN19)</f>
        <v/>
      </c>
      <c r="L23" s="38"/>
    </row>
    <row r="24" spans="2:12" s="1" customFormat="1" ht="18" customHeight="1">
      <c r="B24" s="38"/>
      <c r="E24" s="109" t="str">
        <f>IF('Rekapitulace stavby'!E20="","",'Rekapitulace stavby'!E20)</f>
        <v xml:space="preserve"> </v>
      </c>
      <c r="I24" s="110" t="s">
        <v>29</v>
      </c>
      <c r="J24" s="109" t="str">
        <f>IF('Rekapitulace stavby'!AN20="","",'Rekapitulace stavby'!AN20)</f>
        <v/>
      </c>
      <c r="L24" s="38"/>
    </row>
    <row r="25" spans="2:12" s="1" customFormat="1" ht="6.95" customHeight="1">
      <c r="B25" s="38"/>
      <c r="I25" s="108"/>
      <c r="L25" s="38"/>
    </row>
    <row r="26" spans="2:12" s="1" customFormat="1" ht="12" customHeight="1">
      <c r="B26" s="38"/>
      <c r="D26" s="107" t="s">
        <v>40</v>
      </c>
      <c r="I26" s="108"/>
      <c r="L26" s="38"/>
    </row>
    <row r="27" spans="2:12" s="7" customFormat="1" ht="16.5" customHeight="1">
      <c r="B27" s="112"/>
      <c r="E27" s="367" t="s">
        <v>19</v>
      </c>
      <c r="F27" s="367"/>
      <c r="G27" s="367"/>
      <c r="H27" s="367"/>
      <c r="I27" s="113"/>
      <c r="L27" s="112"/>
    </row>
    <row r="28" spans="2:12" s="1" customFormat="1" ht="6.95" customHeight="1">
      <c r="B28" s="38"/>
      <c r="I28" s="108"/>
      <c r="L28" s="38"/>
    </row>
    <row r="29" spans="2:12" s="1" customFormat="1" ht="6.95" customHeight="1">
      <c r="B29" s="38"/>
      <c r="D29" s="59"/>
      <c r="E29" s="59"/>
      <c r="F29" s="59"/>
      <c r="G29" s="59"/>
      <c r="H29" s="59"/>
      <c r="I29" s="114"/>
      <c r="J29" s="59"/>
      <c r="K29" s="59"/>
      <c r="L29" s="38"/>
    </row>
    <row r="30" spans="2:12" s="1" customFormat="1" ht="25.35" customHeight="1">
      <c r="B30" s="38"/>
      <c r="D30" s="115" t="s">
        <v>42</v>
      </c>
      <c r="I30" s="108"/>
      <c r="J30" s="116">
        <f>ROUND(J85, 2)</f>
        <v>0</v>
      </c>
      <c r="L30" s="38"/>
    </row>
    <row r="31" spans="2:12" s="1" customFormat="1" ht="6.95" customHeight="1">
      <c r="B31" s="38"/>
      <c r="D31" s="59"/>
      <c r="E31" s="59"/>
      <c r="F31" s="59"/>
      <c r="G31" s="59"/>
      <c r="H31" s="59"/>
      <c r="I31" s="114"/>
      <c r="J31" s="59"/>
      <c r="K31" s="59"/>
      <c r="L31" s="38"/>
    </row>
    <row r="32" spans="2:12" s="1" customFormat="1" ht="14.45" customHeight="1">
      <c r="B32" s="38"/>
      <c r="F32" s="117" t="s">
        <v>44</v>
      </c>
      <c r="I32" s="118" t="s">
        <v>43</v>
      </c>
      <c r="J32" s="117" t="s">
        <v>45</v>
      </c>
      <c r="L32" s="38"/>
    </row>
    <row r="33" spans="2:12" s="1" customFormat="1" ht="14.45" customHeight="1">
      <c r="B33" s="38"/>
      <c r="D33" s="119" t="s">
        <v>46</v>
      </c>
      <c r="E33" s="107" t="s">
        <v>47</v>
      </c>
      <c r="F33" s="120">
        <f>ROUND((SUM(BE85:BE338)),  2)</f>
        <v>0</v>
      </c>
      <c r="I33" s="121">
        <v>0.21</v>
      </c>
      <c r="J33" s="120">
        <f>ROUND(((SUM(BE85:BE338))*I33),  2)</f>
        <v>0</v>
      </c>
      <c r="L33" s="38"/>
    </row>
    <row r="34" spans="2:12" s="1" customFormat="1" ht="14.45" customHeight="1">
      <c r="B34" s="38"/>
      <c r="E34" s="107" t="s">
        <v>48</v>
      </c>
      <c r="F34" s="120">
        <f>ROUND((SUM(BF85:BF338)),  2)</f>
        <v>0</v>
      </c>
      <c r="I34" s="121">
        <v>0.15</v>
      </c>
      <c r="J34" s="120">
        <f>ROUND(((SUM(BF85:BF338))*I34),  2)</f>
        <v>0</v>
      </c>
      <c r="L34" s="38"/>
    </row>
    <row r="35" spans="2:12" s="1" customFormat="1" ht="14.45" hidden="1" customHeight="1">
      <c r="B35" s="38"/>
      <c r="E35" s="107" t="s">
        <v>49</v>
      </c>
      <c r="F35" s="120">
        <f>ROUND((SUM(BG85:BG338)),  2)</f>
        <v>0</v>
      </c>
      <c r="I35" s="121">
        <v>0.21</v>
      </c>
      <c r="J35" s="120">
        <f>0</f>
        <v>0</v>
      </c>
      <c r="L35" s="38"/>
    </row>
    <row r="36" spans="2:12" s="1" customFormat="1" ht="14.45" hidden="1" customHeight="1">
      <c r="B36" s="38"/>
      <c r="E36" s="107" t="s">
        <v>50</v>
      </c>
      <c r="F36" s="120">
        <f>ROUND((SUM(BH85:BH338)),  2)</f>
        <v>0</v>
      </c>
      <c r="I36" s="121">
        <v>0.15</v>
      </c>
      <c r="J36" s="120">
        <f>0</f>
        <v>0</v>
      </c>
      <c r="L36" s="38"/>
    </row>
    <row r="37" spans="2:12" s="1" customFormat="1" ht="14.45" hidden="1" customHeight="1">
      <c r="B37" s="38"/>
      <c r="E37" s="107" t="s">
        <v>51</v>
      </c>
      <c r="F37" s="120">
        <f>ROUND((SUM(BI85:BI338)),  2)</f>
        <v>0</v>
      </c>
      <c r="I37" s="121">
        <v>0</v>
      </c>
      <c r="J37" s="120">
        <f>0</f>
        <v>0</v>
      </c>
      <c r="L37" s="38"/>
    </row>
    <row r="38" spans="2:12" s="1" customFormat="1" ht="6.95" customHeight="1">
      <c r="B38" s="38"/>
      <c r="I38" s="108"/>
      <c r="L38" s="38"/>
    </row>
    <row r="39" spans="2:12" s="1" customFormat="1" ht="25.35" customHeight="1">
      <c r="B39" s="38"/>
      <c r="C39" s="122"/>
      <c r="D39" s="123" t="s">
        <v>52</v>
      </c>
      <c r="E39" s="124"/>
      <c r="F39" s="124"/>
      <c r="G39" s="125" t="s">
        <v>53</v>
      </c>
      <c r="H39" s="126" t="s">
        <v>54</v>
      </c>
      <c r="I39" s="127"/>
      <c r="J39" s="128">
        <f>SUM(J30:J37)</f>
        <v>0</v>
      </c>
      <c r="K39" s="129"/>
      <c r="L39" s="38"/>
    </row>
    <row r="40" spans="2:12" s="1" customFormat="1" ht="14.45" customHeight="1">
      <c r="B40" s="130"/>
      <c r="C40" s="131"/>
      <c r="D40" s="131"/>
      <c r="E40" s="131"/>
      <c r="F40" s="131"/>
      <c r="G40" s="131"/>
      <c r="H40" s="131"/>
      <c r="I40" s="132"/>
      <c r="J40" s="131"/>
      <c r="K40" s="131"/>
      <c r="L40" s="38"/>
    </row>
    <row r="44" spans="2:12" s="1" customFormat="1" ht="6.95" customHeight="1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8"/>
    </row>
    <row r="45" spans="2:12" s="1" customFormat="1" ht="24.95" customHeight="1">
      <c r="B45" s="34"/>
      <c r="C45" s="23" t="s">
        <v>116</v>
      </c>
      <c r="D45" s="35"/>
      <c r="E45" s="35"/>
      <c r="F45" s="35"/>
      <c r="G45" s="35"/>
      <c r="H45" s="35"/>
      <c r="I45" s="108"/>
      <c r="J45" s="35"/>
      <c r="K45" s="35"/>
      <c r="L45" s="38"/>
    </row>
    <row r="46" spans="2:12" s="1" customFormat="1" ht="6.95" customHeight="1">
      <c r="B46" s="34"/>
      <c r="C46" s="35"/>
      <c r="D46" s="35"/>
      <c r="E46" s="35"/>
      <c r="F46" s="35"/>
      <c r="G46" s="35"/>
      <c r="H46" s="35"/>
      <c r="I46" s="108"/>
      <c r="J46" s="35"/>
      <c r="K46" s="35"/>
      <c r="L46" s="38"/>
    </row>
    <row r="47" spans="2:12" s="1" customFormat="1" ht="12" customHeight="1">
      <c r="B47" s="34"/>
      <c r="C47" s="29" t="s">
        <v>16</v>
      </c>
      <c r="D47" s="35"/>
      <c r="E47" s="35"/>
      <c r="F47" s="35"/>
      <c r="G47" s="35"/>
      <c r="H47" s="35"/>
      <c r="I47" s="108"/>
      <c r="J47" s="35"/>
      <c r="K47" s="35"/>
      <c r="L47" s="38"/>
    </row>
    <row r="48" spans="2:12" s="1" customFormat="1" ht="16.5" customHeight="1">
      <c r="B48" s="34"/>
      <c r="C48" s="35"/>
      <c r="D48" s="35"/>
      <c r="E48" s="368" t="str">
        <f>E7</f>
        <v>Obnova mostu ev. č. 36311-2 Brněnec nad Svitavou</v>
      </c>
      <c r="F48" s="369"/>
      <c r="G48" s="369"/>
      <c r="H48" s="369"/>
      <c r="I48" s="108"/>
      <c r="J48" s="35"/>
      <c r="K48" s="35"/>
      <c r="L48" s="38"/>
    </row>
    <row r="49" spans="2:47" s="1" customFormat="1" ht="12" customHeight="1">
      <c r="B49" s="34"/>
      <c r="C49" s="29" t="s">
        <v>110</v>
      </c>
      <c r="D49" s="35"/>
      <c r="E49" s="35"/>
      <c r="F49" s="35"/>
      <c r="G49" s="35"/>
      <c r="H49" s="35"/>
      <c r="I49" s="108"/>
      <c r="J49" s="35"/>
      <c r="K49" s="35"/>
      <c r="L49" s="38"/>
    </row>
    <row r="50" spans="2:47" s="1" customFormat="1" ht="16.5" customHeight="1">
      <c r="B50" s="34"/>
      <c r="C50" s="35"/>
      <c r="D50" s="35"/>
      <c r="E50" s="341" t="str">
        <f>E9</f>
        <v xml:space="preserve">SO 340 - Přeložka vodovodu </v>
      </c>
      <c r="F50" s="370"/>
      <c r="G50" s="370"/>
      <c r="H50" s="370"/>
      <c r="I50" s="108"/>
      <c r="J50" s="35"/>
      <c r="K50" s="35"/>
      <c r="L50" s="38"/>
    </row>
    <row r="51" spans="2:47" s="1" customFormat="1" ht="6.95" customHeight="1">
      <c r="B51" s="34"/>
      <c r="C51" s="35"/>
      <c r="D51" s="35"/>
      <c r="E51" s="35"/>
      <c r="F51" s="35"/>
      <c r="G51" s="35"/>
      <c r="H51" s="35"/>
      <c r="I51" s="108"/>
      <c r="J51" s="35"/>
      <c r="K51" s="35"/>
      <c r="L51" s="38"/>
    </row>
    <row r="52" spans="2:47" s="1" customFormat="1" ht="12" customHeight="1">
      <c r="B52" s="34"/>
      <c r="C52" s="29" t="s">
        <v>21</v>
      </c>
      <c r="D52" s="35"/>
      <c r="E52" s="35"/>
      <c r="F52" s="27" t="str">
        <f>F12</f>
        <v>Brněnec nad Svitavou</v>
      </c>
      <c r="G52" s="35"/>
      <c r="H52" s="35"/>
      <c r="I52" s="110" t="s">
        <v>23</v>
      </c>
      <c r="J52" s="58" t="str">
        <f>IF(J12="","",J12)</f>
        <v>7. 4. 2019</v>
      </c>
      <c r="K52" s="35"/>
      <c r="L52" s="38"/>
    </row>
    <row r="53" spans="2:47" s="1" customFormat="1" ht="6.95" customHeight="1">
      <c r="B53" s="34"/>
      <c r="C53" s="35"/>
      <c r="D53" s="35"/>
      <c r="E53" s="35"/>
      <c r="F53" s="35"/>
      <c r="G53" s="35"/>
      <c r="H53" s="35"/>
      <c r="I53" s="108"/>
      <c r="J53" s="35"/>
      <c r="K53" s="35"/>
      <c r="L53" s="38"/>
    </row>
    <row r="54" spans="2:47" s="1" customFormat="1" ht="15.2" customHeight="1">
      <c r="B54" s="34"/>
      <c r="C54" s="29" t="s">
        <v>25</v>
      </c>
      <c r="D54" s="35"/>
      <c r="E54" s="35"/>
      <c r="F54" s="27" t="str">
        <f>E15</f>
        <v>Pardubický kraj</v>
      </c>
      <c r="G54" s="35"/>
      <c r="H54" s="35"/>
      <c r="I54" s="110" t="s">
        <v>33</v>
      </c>
      <c r="J54" s="32" t="str">
        <f>E21</f>
        <v>VHRoušar, s.r.o.</v>
      </c>
      <c r="K54" s="35"/>
      <c r="L54" s="38"/>
    </row>
    <row r="55" spans="2:47" s="1" customFormat="1" ht="15.2" customHeight="1">
      <c r="B55" s="34"/>
      <c r="C55" s="29" t="s">
        <v>31</v>
      </c>
      <c r="D55" s="35"/>
      <c r="E55" s="35"/>
      <c r="F55" s="27" t="str">
        <f>IF(E18="","",E18)</f>
        <v>Vyplň údaj</v>
      </c>
      <c r="G55" s="35"/>
      <c r="H55" s="35"/>
      <c r="I55" s="110" t="s">
        <v>38</v>
      </c>
      <c r="J55" s="32" t="str">
        <f>E24</f>
        <v xml:space="preserve"> </v>
      </c>
      <c r="K55" s="35"/>
      <c r="L55" s="38"/>
    </row>
    <row r="56" spans="2:47" s="1" customFormat="1" ht="10.35" customHeight="1">
      <c r="B56" s="34"/>
      <c r="C56" s="35"/>
      <c r="D56" s="35"/>
      <c r="E56" s="35"/>
      <c r="F56" s="35"/>
      <c r="G56" s="35"/>
      <c r="H56" s="35"/>
      <c r="I56" s="108"/>
      <c r="J56" s="35"/>
      <c r="K56" s="35"/>
      <c r="L56" s="38"/>
    </row>
    <row r="57" spans="2:47" s="1" customFormat="1" ht="29.25" customHeight="1">
      <c r="B57" s="34"/>
      <c r="C57" s="136" t="s">
        <v>117</v>
      </c>
      <c r="D57" s="137"/>
      <c r="E57" s="137"/>
      <c r="F57" s="137"/>
      <c r="G57" s="137"/>
      <c r="H57" s="137"/>
      <c r="I57" s="138"/>
      <c r="J57" s="139" t="s">
        <v>118</v>
      </c>
      <c r="K57" s="137"/>
      <c r="L57" s="38"/>
    </row>
    <row r="58" spans="2:47" s="1" customFormat="1" ht="10.35" customHeight="1">
      <c r="B58" s="34"/>
      <c r="C58" s="35"/>
      <c r="D58" s="35"/>
      <c r="E58" s="35"/>
      <c r="F58" s="35"/>
      <c r="G58" s="35"/>
      <c r="H58" s="35"/>
      <c r="I58" s="108"/>
      <c r="J58" s="35"/>
      <c r="K58" s="35"/>
      <c r="L58" s="38"/>
    </row>
    <row r="59" spans="2:47" s="1" customFormat="1" ht="22.9" customHeight="1">
      <c r="B59" s="34"/>
      <c r="C59" s="140" t="s">
        <v>74</v>
      </c>
      <c r="D59" s="35"/>
      <c r="E59" s="35"/>
      <c r="F59" s="35"/>
      <c r="G59" s="35"/>
      <c r="H59" s="35"/>
      <c r="I59" s="108"/>
      <c r="J59" s="76">
        <f>J85</f>
        <v>0</v>
      </c>
      <c r="K59" s="35"/>
      <c r="L59" s="38"/>
      <c r="AU59" s="17" t="s">
        <v>119</v>
      </c>
    </row>
    <row r="60" spans="2:47" s="8" customFormat="1" ht="24.95" customHeight="1">
      <c r="B60" s="141"/>
      <c r="C60" s="142"/>
      <c r="D60" s="143" t="s">
        <v>120</v>
      </c>
      <c r="E60" s="144"/>
      <c r="F60" s="144"/>
      <c r="G60" s="144"/>
      <c r="H60" s="144"/>
      <c r="I60" s="145"/>
      <c r="J60" s="146">
        <f>J86</f>
        <v>0</v>
      </c>
      <c r="K60" s="142"/>
      <c r="L60" s="147"/>
    </row>
    <row r="61" spans="2:47" s="9" customFormat="1" ht="19.899999999999999" customHeight="1">
      <c r="B61" s="148"/>
      <c r="C61" s="149"/>
      <c r="D61" s="150" t="s">
        <v>121</v>
      </c>
      <c r="E61" s="151"/>
      <c r="F61" s="151"/>
      <c r="G61" s="151"/>
      <c r="H61" s="151"/>
      <c r="I61" s="152"/>
      <c r="J61" s="153">
        <f>J87</f>
        <v>0</v>
      </c>
      <c r="K61" s="149"/>
      <c r="L61" s="154"/>
    </row>
    <row r="62" spans="2:47" s="9" customFormat="1" ht="19.899999999999999" customHeight="1">
      <c r="B62" s="148"/>
      <c r="C62" s="149"/>
      <c r="D62" s="150" t="s">
        <v>122</v>
      </c>
      <c r="E62" s="151"/>
      <c r="F62" s="151"/>
      <c r="G62" s="151"/>
      <c r="H62" s="151"/>
      <c r="I62" s="152"/>
      <c r="J62" s="153">
        <f>J176</f>
        <v>0</v>
      </c>
      <c r="K62" s="149"/>
      <c r="L62" s="154"/>
    </row>
    <row r="63" spans="2:47" s="9" customFormat="1" ht="19.899999999999999" customHeight="1">
      <c r="B63" s="148"/>
      <c r="C63" s="149"/>
      <c r="D63" s="150" t="s">
        <v>123</v>
      </c>
      <c r="E63" s="151"/>
      <c r="F63" s="151"/>
      <c r="G63" s="151"/>
      <c r="H63" s="151"/>
      <c r="I63" s="152"/>
      <c r="J63" s="153">
        <f>J203</f>
        <v>0</v>
      </c>
      <c r="K63" s="149"/>
      <c r="L63" s="154"/>
    </row>
    <row r="64" spans="2:47" s="9" customFormat="1" ht="19.899999999999999" customHeight="1">
      <c r="B64" s="148"/>
      <c r="C64" s="149"/>
      <c r="D64" s="150" t="s">
        <v>124</v>
      </c>
      <c r="E64" s="151"/>
      <c r="F64" s="151"/>
      <c r="G64" s="151"/>
      <c r="H64" s="151"/>
      <c r="I64" s="152"/>
      <c r="J64" s="153">
        <f>J325</f>
        <v>0</v>
      </c>
      <c r="K64" s="149"/>
      <c r="L64" s="154"/>
    </row>
    <row r="65" spans="2:12" s="9" customFormat="1" ht="19.899999999999999" customHeight="1">
      <c r="B65" s="148"/>
      <c r="C65" s="149"/>
      <c r="D65" s="150" t="s">
        <v>125</v>
      </c>
      <c r="E65" s="151"/>
      <c r="F65" s="151"/>
      <c r="G65" s="151"/>
      <c r="H65" s="151"/>
      <c r="I65" s="152"/>
      <c r="J65" s="153">
        <f>J335</f>
        <v>0</v>
      </c>
      <c r="K65" s="149"/>
      <c r="L65" s="154"/>
    </row>
    <row r="66" spans="2:12" s="1" customFormat="1" ht="21.75" customHeight="1">
      <c r="B66" s="34"/>
      <c r="C66" s="35"/>
      <c r="D66" s="35"/>
      <c r="E66" s="35"/>
      <c r="F66" s="35"/>
      <c r="G66" s="35"/>
      <c r="H66" s="35"/>
      <c r="I66" s="108"/>
      <c r="J66" s="35"/>
      <c r="K66" s="35"/>
      <c r="L66" s="38"/>
    </row>
    <row r="67" spans="2:12" s="1" customFormat="1" ht="6.95" customHeight="1">
      <c r="B67" s="46"/>
      <c r="C67" s="47"/>
      <c r="D67" s="47"/>
      <c r="E67" s="47"/>
      <c r="F67" s="47"/>
      <c r="G67" s="47"/>
      <c r="H67" s="47"/>
      <c r="I67" s="132"/>
      <c r="J67" s="47"/>
      <c r="K67" s="47"/>
      <c r="L67" s="38"/>
    </row>
    <row r="71" spans="2:12" s="1" customFormat="1" ht="6.95" customHeight="1">
      <c r="B71" s="48"/>
      <c r="C71" s="49"/>
      <c r="D71" s="49"/>
      <c r="E71" s="49"/>
      <c r="F71" s="49"/>
      <c r="G71" s="49"/>
      <c r="H71" s="49"/>
      <c r="I71" s="135"/>
      <c r="J71" s="49"/>
      <c r="K71" s="49"/>
      <c r="L71" s="38"/>
    </row>
    <row r="72" spans="2:12" s="1" customFormat="1" ht="24.95" customHeight="1">
      <c r="B72" s="34"/>
      <c r="C72" s="23" t="s">
        <v>126</v>
      </c>
      <c r="D72" s="35"/>
      <c r="E72" s="35"/>
      <c r="F72" s="35"/>
      <c r="G72" s="35"/>
      <c r="H72" s="35"/>
      <c r="I72" s="108"/>
      <c r="J72" s="35"/>
      <c r="K72" s="35"/>
      <c r="L72" s="38"/>
    </row>
    <row r="73" spans="2:12" s="1" customFormat="1" ht="6.95" customHeight="1">
      <c r="B73" s="34"/>
      <c r="C73" s="35"/>
      <c r="D73" s="35"/>
      <c r="E73" s="35"/>
      <c r="F73" s="35"/>
      <c r="G73" s="35"/>
      <c r="H73" s="35"/>
      <c r="I73" s="108"/>
      <c r="J73" s="35"/>
      <c r="K73" s="35"/>
      <c r="L73" s="38"/>
    </row>
    <row r="74" spans="2:12" s="1" customFormat="1" ht="12" customHeight="1">
      <c r="B74" s="34"/>
      <c r="C74" s="29" t="s">
        <v>16</v>
      </c>
      <c r="D74" s="35"/>
      <c r="E74" s="35"/>
      <c r="F74" s="35"/>
      <c r="G74" s="35"/>
      <c r="H74" s="35"/>
      <c r="I74" s="108"/>
      <c r="J74" s="35"/>
      <c r="K74" s="35"/>
      <c r="L74" s="38"/>
    </row>
    <row r="75" spans="2:12" s="1" customFormat="1" ht="16.5" customHeight="1">
      <c r="B75" s="34"/>
      <c r="C75" s="35"/>
      <c r="D75" s="35"/>
      <c r="E75" s="368" t="str">
        <f>E7</f>
        <v>Obnova mostu ev. č. 36311-2 Brněnec nad Svitavou</v>
      </c>
      <c r="F75" s="369"/>
      <c r="G75" s="369"/>
      <c r="H75" s="369"/>
      <c r="I75" s="108"/>
      <c r="J75" s="35"/>
      <c r="K75" s="35"/>
      <c r="L75" s="38"/>
    </row>
    <row r="76" spans="2:12" s="1" customFormat="1" ht="12" customHeight="1">
      <c r="B76" s="34"/>
      <c r="C76" s="29" t="s">
        <v>110</v>
      </c>
      <c r="D76" s="35"/>
      <c r="E76" s="35"/>
      <c r="F76" s="35"/>
      <c r="G76" s="35"/>
      <c r="H76" s="35"/>
      <c r="I76" s="108"/>
      <c r="J76" s="35"/>
      <c r="K76" s="35"/>
      <c r="L76" s="38"/>
    </row>
    <row r="77" spans="2:12" s="1" customFormat="1" ht="16.5" customHeight="1">
      <c r="B77" s="34"/>
      <c r="C77" s="35"/>
      <c r="D77" s="35"/>
      <c r="E77" s="341" t="str">
        <f>E9</f>
        <v xml:space="preserve">SO 340 - Přeložka vodovodu </v>
      </c>
      <c r="F77" s="370"/>
      <c r="G77" s="370"/>
      <c r="H77" s="370"/>
      <c r="I77" s="108"/>
      <c r="J77" s="35"/>
      <c r="K77" s="35"/>
      <c r="L77" s="38"/>
    </row>
    <row r="78" spans="2:12" s="1" customFormat="1" ht="6.95" customHeight="1">
      <c r="B78" s="34"/>
      <c r="C78" s="35"/>
      <c r="D78" s="35"/>
      <c r="E78" s="35"/>
      <c r="F78" s="35"/>
      <c r="G78" s="35"/>
      <c r="H78" s="35"/>
      <c r="I78" s="108"/>
      <c r="J78" s="35"/>
      <c r="K78" s="35"/>
      <c r="L78" s="38"/>
    </row>
    <row r="79" spans="2:12" s="1" customFormat="1" ht="12" customHeight="1">
      <c r="B79" s="34"/>
      <c r="C79" s="29" t="s">
        <v>21</v>
      </c>
      <c r="D79" s="35"/>
      <c r="E79" s="35"/>
      <c r="F79" s="27" t="str">
        <f>F12</f>
        <v>Brněnec nad Svitavou</v>
      </c>
      <c r="G79" s="35"/>
      <c r="H79" s="35"/>
      <c r="I79" s="110" t="s">
        <v>23</v>
      </c>
      <c r="J79" s="58" t="str">
        <f>IF(J12="","",J12)</f>
        <v>7. 4. 2019</v>
      </c>
      <c r="K79" s="35"/>
      <c r="L79" s="38"/>
    </row>
    <row r="80" spans="2:12" s="1" customFormat="1" ht="6.95" customHeight="1">
      <c r="B80" s="34"/>
      <c r="C80" s="35"/>
      <c r="D80" s="35"/>
      <c r="E80" s="35"/>
      <c r="F80" s="35"/>
      <c r="G80" s="35"/>
      <c r="H80" s="35"/>
      <c r="I80" s="108"/>
      <c r="J80" s="35"/>
      <c r="K80" s="35"/>
      <c r="L80" s="38"/>
    </row>
    <row r="81" spans="2:65" s="1" customFormat="1" ht="15.2" customHeight="1">
      <c r="B81" s="34"/>
      <c r="C81" s="29" t="s">
        <v>25</v>
      </c>
      <c r="D81" s="35"/>
      <c r="E81" s="35"/>
      <c r="F81" s="27" t="str">
        <f>E15</f>
        <v>Pardubický kraj</v>
      </c>
      <c r="G81" s="35"/>
      <c r="H81" s="35"/>
      <c r="I81" s="110" t="s">
        <v>33</v>
      </c>
      <c r="J81" s="32" t="str">
        <f>E21</f>
        <v>VHRoušar, s.r.o.</v>
      </c>
      <c r="K81" s="35"/>
      <c r="L81" s="38"/>
    </row>
    <row r="82" spans="2:65" s="1" customFormat="1" ht="15.2" customHeight="1">
      <c r="B82" s="34"/>
      <c r="C82" s="29" t="s">
        <v>31</v>
      </c>
      <c r="D82" s="35"/>
      <c r="E82" s="35"/>
      <c r="F82" s="27" t="str">
        <f>IF(E18="","",E18)</f>
        <v>Vyplň údaj</v>
      </c>
      <c r="G82" s="35"/>
      <c r="H82" s="35"/>
      <c r="I82" s="110" t="s">
        <v>38</v>
      </c>
      <c r="J82" s="32" t="str">
        <f>E24</f>
        <v xml:space="preserve"> </v>
      </c>
      <c r="K82" s="35"/>
      <c r="L82" s="38"/>
    </row>
    <row r="83" spans="2:65" s="1" customFormat="1" ht="10.35" customHeight="1">
      <c r="B83" s="34"/>
      <c r="C83" s="35"/>
      <c r="D83" s="35"/>
      <c r="E83" s="35"/>
      <c r="F83" s="35"/>
      <c r="G83" s="35"/>
      <c r="H83" s="35"/>
      <c r="I83" s="108"/>
      <c r="J83" s="35"/>
      <c r="K83" s="35"/>
      <c r="L83" s="38"/>
    </row>
    <row r="84" spans="2:65" s="10" customFormat="1" ht="29.25" customHeight="1">
      <c r="B84" s="155"/>
      <c r="C84" s="156" t="s">
        <v>127</v>
      </c>
      <c r="D84" s="157" t="s">
        <v>61</v>
      </c>
      <c r="E84" s="157" t="s">
        <v>57</v>
      </c>
      <c r="F84" s="157" t="s">
        <v>58</v>
      </c>
      <c r="G84" s="157" t="s">
        <v>128</v>
      </c>
      <c r="H84" s="157" t="s">
        <v>129</v>
      </c>
      <c r="I84" s="158" t="s">
        <v>130</v>
      </c>
      <c r="J84" s="157" t="s">
        <v>118</v>
      </c>
      <c r="K84" s="159" t="s">
        <v>131</v>
      </c>
      <c r="L84" s="160"/>
      <c r="M84" s="67" t="s">
        <v>19</v>
      </c>
      <c r="N84" s="68" t="s">
        <v>46</v>
      </c>
      <c r="O84" s="68" t="s">
        <v>132</v>
      </c>
      <c r="P84" s="68" t="s">
        <v>133</v>
      </c>
      <c r="Q84" s="68" t="s">
        <v>134</v>
      </c>
      <c r="R84" s="68" t="s">
        <v>135</v>
      </c>
      <c r="S84" s="68" t="s">
        <v>136</v>
      </c>
      <c r="T84" s="69" t="s">
        <v>137</v>
      </c>
    </row>
    <row r="85" spans="2:65" s="1" customFormat="1" ht="22.9" customHeight="1">
      <c r="B85" s="34"/>
      <c r="C85" s="74" t="s">
        <v>138</v>
      </c>
      <c r="D85" s="35"/>
      <c r="E85" s="35"/>
      <c r="F85" s="35"/>
      <c r="G85" s="35"/>
      <c r="H85" s="35"/>
      <c r="I85" s="108"/>
      <c r="J85" s="161">
        <f>BK85</f>
        <v>0</v>
      </c>
      <c r="K85" s="35"/>
      <c r="L85" s="38"/>
      <c r="M85" s="70"/>
      <c r="N85" s="71"/>
      <c r="O85" s="71"/>
      <c r="P85" s="162">
        <f>P86</f>
        <v>0</v>
      </c>
      <c r="Q85" s="71"/>
      <c r="R85" s="162">
        <f>R86</f>
        <v>30.131236140000002</v>
      </c>
      <c r="S85" s="71"/>
      <c r="T85" s="163">
        <f>T86</f>
        <v>0</v>
      </c>
      <c r="AT85" s="17" t="s">
        <v>75</v>
      </c>
      <c r="AU85" s="17" t="s">
        <v>119</v>
      </c>
      <c r="BK85" s="164">
        <f>BK86</f>
        <v>0</v>
      </c>
    </row>
    <row r="86" spans="2:65" s="11" customFormat="1" ht="25.9" customHeight="1">
      <c r="B86" s="165"/>
      <c r="C86" s="166"/>
      <c r="D86" s="167" t="s">
        <v>75</v>
      </c>
      <c r="E86" s="168" t="s">
        <v>139</v>
      </c>
      <c r="F86" s="168" t="s">
        <v>140</v>
      </c>
      <c r="G86" s="166"/>
      <c r="H86" s="166"/>
      <c r="I86" s="169"/>
      <c r="J86" s="170">
        <f>BK86</f>
        <v>0</v>
      </c>
      <c r="K86" s="166"/>
      <c r="L86" s="171"/>
      <c r="M86" s="172"/>
      <c r="N86" s="173"/>
      <c r="O86" s="173"/>
      <c r="P86" s="174">
        <f>P87+P176+P203+P325+P335</f>
        <v>0</v>
      </c>
      <c r="Q86" s="173"/>
      <c r="R86" s="174">
        <f>R87+R176+R203+R325+R335</f>
        <v>30.131236140000002</v>
      </c>
      <c r="S86" s="173"/>
      <c r="T86" s="175">
        <f>T87+T176+T203+T325+T335</f>
        <v>0</v>
      </c>
      <c r="AR86" s="176" t="s">
        <v>84</v>
      </c>
      <c r="AT86" s="177" t="s">
        <v>75</v>
      </c>
      <c r="AU86" s="177" t="s">
        <v>76</v>
      </c>
      <c r="AY86" s="176" t="s">
        <v>141</v>
      </c>
      <c r="BK86" s="178">
        <f>BK87+BK176+BK203+BK325+BK335</f>
        <v>0</v>
      </c>
    </row>
    <row r="87" spans="2:65" s="11" customFormat="1" ht="22.9" customHeight="1">
      <c r="B87" s="165"/>
      <c r="C87" s="166"/>
      <c r="D87" s="167" t="s">
        <v>75</v>
      </c>
      <c r="E87" s="179" t="s">
        <v>84</v>
      </c>
      <c r="F87" s="179" t="s">
        <v>142</v>
      </c>
      <c r="G87" s="166"/>
      <c r="H87" s="166"/>
      <c r="I87" s="169"/>
      <c r="J87" s="180">
        <f>BK87</f>
        <v>0</v>
      </c>
      <c r="K87" s="166"/>
      <c r="L87" s="171"/>
      <c r="M87" s="172"/>
      <c r="N87" s="173"/>
      <c r="O87" s="173"/>
      <c r="P87" s="174">
        <f>SUM(P88:P175)</f>
        <v>0</v>
      </c>
      <c r="Q87" s="173"/>
      <c r="R87" s="174">
        <f>SUM(R88:R175)</f>
        <v>27.00535494</v>
      </c>
      <c r="S87" s="173"/>
      <c r="T87" s="175">
        <f>SUM(T88:T175)</f>
        <v>0</v>
      </c>
      <c r="AR87" s="176" t="s">
        <v>84</v>
      </c>
      <c r="AT87" s="177" t="s">
        <v>75</v>
      </c>
      <c r="AU87" s="177" t="s">
        <v>84</v>
      </c>
      <c r="AY87" s="176" t="s">
        <v>141</v>
      </c>
      <c r="BK87" s="178">
        <f>SUM(BK88:BK175)</f>
        <v>0</v>
      </c>
    </row>
    <row r="88" spans="2:65" s="1" customFormat="1" ht="16.5" customHeight="1">
      <c r="B88" s="34"/>
      <c r="C88" s="181" t="s">
        <v>84</v>
      </c>
      <c r="D88" s="181" t="s">
        <v>143</v>
      </c>
      <c r="E88" s="182" t="s">
        <v>144</v>
      </c>
      <c r="F88" s="183" t="s">
        <v>145</v>
      </c>
      <c r="G88" s="184" t="s">
        <v>146</v>
      </c>
      <c r="H88" s="185">
        <v>20</v>
      </c>
      <c r="I88" s="186"/>
      <c r="J88" s="187">
        <f>ROUND(I88*H88,2)</f>
        <v>0</v>
      </c>
      <c r="K88" s="183" t="s">
        <v>147</v>
      </c>
      <c r="L88" s="38"/>
      <c r="M88" s="188" t="s">
        <v>19</v>
      </c>
      <c r="N88" s="189" t="s">
        <v>47</v>
      </c>
      <c r="O88" s="63"/>
      <c r="P88" s="190">
        <f>O88*H88</f>
        <v>0</v>
      </c>
      <c r="Q88" s="190">
        <v>0</v>
      </c>
      <c r="R88" s="190">
        <f>Q88*H88</f>
        <v>0</v>
      </c>
      <c r="S88" s="190">
        <v>0</v>
      </c>
      <c r="T88" s="191">
        <f>S88*H88</f>
        <v>0</v>
      </c>
      <c r="AR88" s="192" t="s">
        <v>148</v>
      </c>
      <c r="AT88" s="192" t="s">
        <v>143</v>
      </c>
      <c r="AU88" s="192" t="s">
        <v>86</v>
      </c>
      <c r="AY88" s="17" t="s">
        <v>141</v>
      </c>
      <c r="BE88" s="193">
        <f>IF(N88="základní",J88,0)</f>
        <v>0</v>
      </c>
      <c r="BF88" s="193">
        <f>IF(N88="snížená",J88,0)</f>
        <v>0</v>
      </c>
      <c r="BG88" s="193">
        <f>IF(N88="zákl. přenesená",J88,0)</f>
        <v>0</v>
      </c>
      <c r="BH88" s="193">
        <f>IF(N88="sníž. přenesená",J88,0)</f>
        <v>0</v>
      </c>
      <c r="BI88" s="193">
        <f>IF(N88="nulová",J88,0)</f>
        <v>0</v>
      </c>
      <c r="BJ88" s="17" t="s">
        <v>84</v>
      </c>
      <c r="BK88" s="193">
        <f>ROUND(I88*H88,2)</f>
        <v>0</v>
      </c>
      <c r="BL88" s="17" t="s">
        <v>148</v>
      </c>
      <c r="BM88" s="192" t="s">
        <v>149</v>
      </c>
    </row>
    <row r="89" spans="2:65" s="1" customFormat="1" ht="11.25">
      <c r="B89" s="34"/>
      <c r="C89" s="35"/>
      <c r="D89" s="194" t="s">
        <v>150</v>
      </c>
      <c r="E89" s="35"/>
      <c r="F89" s="195" t="s">
        <v>151</v>
      </c>
      <c r="G89" s="35"/>
      <c r="H89" s="35"/>
      <c r="I89" s="108"/>
      <c r="J89" s="35"/>
      <c r="K89" s="35"/>
      <c r="L89" s="38"/>
      <c r="M89" s="196"/>
      <c r="N89" s="63"/>
      <c r="O89" s="63"/>
      <c r="P89" s="63"/>
      <c r="Q89" s="63"/>
      <c r="R89" s="63"/>
      <c r="S89" s="63"/>
      <c r="T89" s="64"/>
      <c r="AT89" s="17" t="s">
        <v>150</v>
      </c>
      <c r="AU89" s="17" t="s">
        <v>86</v>
      </c>
    </row>
    <row r="90" spans="2:65" s="1" customFormat="1" ht="204.75">
      <c r="B90" s="34"/>
      <c r="C90" s="35"/>
      <c r="D90" s="194" t="s">
        <v>152</v>
      </c>
      <c r="E90" s="35"/>
      <c r="F90" s="197" t="s">
        <v>153</v>
      </c>
      <c r="G90" s="35"/>
      <c r="H90" s="35"/>
      <c r="I90" s="108"/>
      <c r="J90" s="35"/>
      <c r="K90" s="35"/>
      <c r="L90" s="38"/>
      <c r="M90" s="196"/>
      <c r="N90" s="63"/>
      <c r="O90" s="63"/>
      <c r="P90" s="63"/>
      <c r="Q90" s="63"/>
      <c r="R90" s="63"/>
      <c r="S90" s="63"/>
      <c r="T90" s="64"/>
      <c r="AT90" s="17" t="s">
        <v>152</v>
      </c>
      <c r="AU90" s="17" t="s">
        <v>86</v>
      </c>
    </row>
    <row r="91" spans="2:65" s="1" customFormat="1" ht="16.5" customHeight="1">
      <c r="B91" s="34"/>
      <c r="C91" s="181" t="s">
        <v>86</v>
      </c>
      <c r="D91" s="181" t="s">
        <v>143</v>
      </c>
      <c r="E91" s="182" t="s">
        <v>154</v>
      </c>
      <c r="F91" s="183" t="s">
        <v>155</v>
      </c>
      <c r="G91" s="184" t="s">
        <v>92</v>
      </c>
      <c r="H91" s="185">
        <v>57.393999999999998</v>
      </c>
      <c r="I91" s="186"/>
      <c r="J91" s="187">
        <f>ROUND(I91*H91,2)</f>
        <v>0</v>
      </c>
      <c r="K91" s="183" t="s">
        <v>147</v>
      </c>
      <c r="L91" s="38"/>
      <c r="M91" s="188" t="s">
        <v>19</v>
      </c>
      <c r="N91" s="189" t="s">
        <v>47</v>
      </c>
      <c r="O91" s="63"/>
      <c r="P91" s="190">
        <f>O91*H91</f>
        <v>0</v>
      </c>
      <c r="Q91" s="190">
        <v>0</v>
      </c>
      <c r="R91" s="190">
        <f>Q91*H91</f>
        <v>0</v>
      </c>
      <c r="S91" s="190">
        <v>0</v>
      </c>
      <c r="T91" s="191">
        <f>S91*H91</f>
        <v>0</v>
      </c>
      <c r="AR91" s="192" t="s">
        <v>148</v>
      </c>
      <c r="AT91" s="192" t="s">
        <v>143</v>
      </c>
      <c r="AU91" s="192" t="s">
        <v>86</v>
      </c>
      <c r="AY91" s="17" t="s">
        <v>141</v>
      </c>
      <c r="BE91" s="193">
        <f>IF(N91="základní",J91,0)</f>
        <v>0</v>
      </c>
      <c r="BF91" s="193">
        <f>IF(N91="snížená",J91,0)</f>
        <v>0</v>
      </c>
      <c r="BG91" s="193">
        <f>IF(N91="zákl. přenesená",J91,0)</f>
        <v>0</v>
      </c>
      <c r="BH91" s="193">
        <f>IF(N91="sníž. přenesená",J91,0)</f>
        <v>0</v>
      </c>
      <c r="BI91" s="193">
        <f>IF(N91="nulová",J91,0)</f>
        <v>0</v>
      </c>
      <c r="BJ91" s="17" t="s">
        <v>84</v>
      </c>
      <c r="BK91" s="193">
        <f>ROUND(I91*H91,2)</f>
        <v>0</v>
      </c>
      <c r="BL91" s="17" t="s">
        <v>148</v>
      </c>
      <c r="BM91" s="192" t="s">
        <v>156</v>
      </c>
    </row>
    <row r="92" spans="2:65" s="1" customFormat="1" ht="19.5">
      <c r="B92" s="34"/>
      <c r="C92" s="35"/>
      <c r="D92" s="194" t="s">
        <v>150</v>
      </c>
      <c r="E92" s="35"/>
      <c r="F92" s="195" t="s">
        <v>157</v>
      </c>
      <c r="G92" s="35"/>
      <c r="H92" s="35"/>
      <c r="I92" s="108"/>
      <c r="J92" s="35"/>
      <c r="K92" s="35"/>
      <c r="L92" s="38"/>
      <c r="M92" s="196"/>
      <c r="N92" s="63"/>
      <c r="O92" s="63"/>
      <c r="P92" s="63"/>
      <c r="Q92" s="63"/>
      <c r="R92" s="63"/>
      <c r="S92" s="63"/>
      <c r="T92" s="64"/>
      <c r="AT92" s="17" t="s">
        <v>150</v>
      </c>
      <c r="AU92" s="17" t="s">
        <v>86</v>
      </c>
    </row>
    <row r="93" spans="2:65" s="1" customFormat="1" ht="146.25">
      <c r="B93" s="34"/>
      <c r="C93" s="35"/>
      <c r="D93" s="194" t="s">
        <v>152</v>
      </c>
      <c r="E93" s="35"/>
      <c r="F93" s="197" t="s">
        <v>158</v>
      </c>
      <c r="G93" s="35"/>
      <c r="H93" s="35"/>
      <c r="I93" s="108"/>
      <c r="J93" s="35"/>
      <c r="K93" s="35"/>
      <c r="L93" s="38"/>
      <c r="M93" s="196"/>
      <c r="N93" s="63"/>
      <c r="O93" s="63"/>
      <c r="P93" s="63"/>
      <c r="Q93" s="63"/>
      <c r="R93" s="63"/>
      <c r="S93" s="63"/>
      <c r="T93" s="64"/>
      <c r="AT93" s="17" t="s">
        <v>152</v>
      </c>
      <c r="AU93" s="17" t="s">
        <v>86</v>
      </c>
    </row>
    <row r="94" spans="2:65" s="12" customFormat="1" ht="11.25">
      <c r="B94" s="198"/>
      <c r="C94" s="199"/>
      <c r="D94" s="194" t="s">
        <v>159</v>
      </c>
      <c r="E94" s="200" t="s">
        <v>19</v>
      </c>
      <c r="F94" s="201" t="s">
        <v>160</v>
      </c>
      <c r="G94" s="199"/>
      <c r="H94" s="200" t="s">
        <v>19</v>
      </c>
      <c r="I94" s="202"/>
      <c r="J94" s="199"/>
      <c r="K94" s="199"/>
      <c r="L94" s="203"/>
      <c r="M94" s="204"/>
      <c r="N94" s="205"/>
      <c r="O94" s="205"/>
      <c r="P94" s="205"/>
      <c r="Q94" s="205"/>
      <c r="R94" s="205"/>
      <c r="S94" s="205"/>
      <c r="T94" s="206"/>
      <c r="AT94" s="207" t="s">
        <v>159</v>
      </c>
      <c r="AU94" s="207" t="s">
        <v>86</v>
      </c>
      <c r="AV94" s="12" t="s">
        <v>84</v>
      </c>
      <c r="AW94" s="12" t="s">
        <v>37</v>
      </c>
      <c r="AX94" s="12" t="s">
        <v>76</v>
      </c>
      <c r="AY94" s="207" t="s">
        <v>141</v>
      </c>
    </row>
    <row r="95" spans="2:65" s="13" customFormat="1" ht="11.25">
      <c r="B95" s="208"/>
      <c r="C95" s="209"/>
      <c r="D95" s="194" t="s">
        <v>159</v>
      </c>
      <c r="E95" s="210" t="s">
        <v>19</v>
      </c>
      <c r="F95" s="211" t="s">
        <v>161</v>
      </c>
      <c r="G95" s="209"/>
      <c r="H95" s="212">
        <v>6.1989999999999998</v>
      </c>
      <c r="I95" s="213"/>
      <c r="J95" s="209"/>
      <c r="K95" s="209"/>
      <c r="L95" s="214"/>
      <c r="M95" s="215"/>
      <c r="N95" s="216"/>
      <c r="O95" s="216"/>
      <c r="P95" s="216"/>
      <c r="Q95" s="216"/>
      <c r="R95" s="216"/>
      <c r="S95" s="216"/>
      <c r="T95" s="217"/>
      <c r="AT95" s="218" t="s">
        <v>159</v>
      </c>
      <c r="AU95" s="218" t="s">
        <v>86</v>
      </c>
      <c r="AV95" s="13" t="s">
        <v>86</v>
      </c>
      <c r="AW95" s="13" t="s">
        <v>37</v>
      </c>
      <c r="AX95" s="13" t="s">
        <v>76</v>
      </c>
      <c r="AY95" s="218" t="s">
        <v>141</v>
      </c>
    </row>
    <row r="96" spans="2:65" s="13" customFormat="1" ht="11.25">
      <c r="B96" s="208"/>
      <c r="C96" s="209"/>
      <c r="D96" s="194" t="s">
        <v>159</v>
      </c>
      <c r="E96" s="210" t="s">
        <v>19</v>
      </c>
      <c r="F96" s="211" t="s">
        <v>162</v>
      </c>
      <c r="G96" s="209"/>
      <c r="H96" s="212">
        <v>3.2810000000000001</v>
      </c>
      <c r="I96" s="213"/>
      <c r="J96" s="209"/>
      <c r="K96" s="209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159</v>
      </c>
      <c r="AU96" s="218" t="s">
        <v>86</v>
      </c>
      <c r="AV96" s="13" t="s">
        <v>86</v>
      </c>
      <c r="AW96" s="13" t="s">
        <v>37</v>
      </c>
      <c r="AX96" s="13" t="s">
        <v>76</v>
      </c>
      <c r="AY96" s="218" t="s">
        <v>141</v>
      </c>
    </row>
    <row r="97" spans="2:65" s="13" customFormat="1" ht="11.25">
      <c r="B97" s="208"/>
      <c r="C97" s="209"/>
      <c r="D97" s="194" t="s">
        <v>159</v>
      </c>
      <c r="E97" s="210" t="s">
        <v>19</v>
      </c>
      <c r="F97" s="211" t="s">
        <v>163</v>
      </c>
      <c r="G97" s="209"/>
      <c r="H97" s="212">
        <v>4.5590000000000002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159</v>
      </c>
      <c r="AU97" s="218" t="s">
        <v>86</v>
      </c>
      <c r="AV97" s="13" t="s">
        <v>86</v>
      </c>
      <c r="AW97" s="13" t="s">
        <v>37</v>
      </c>
      <c r="AX97" s="13" t="s">
        <v>76</v>
      </c>
      <c r="AY97" s="218" t="s">
        <v>141</v>
      </c>
    </row>
    <row r="98" spans="2:65" s="13" customFormat="1" ht="11.25">
      <c r="B98" s="208"/>
      <c r="C98" s="209"/>
      <c r="D98" s="194" t="s">
        <v>159</v>
      </c>
      <c r="E98" s="210" t="s">
        <v>19</v>
      </c>
      <c r="F98" s="211" t="s">
        <v>164</v>
      </c>
      <c r="G98" s="209"/>
      <c r="H98" s="212">
        <v>6.859</v>
      </c>
      <c r="I98" s="213"/>
      <c r="J98" s="209"/>
      <c r="K98" s="209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159</v>
      </c>
      <c r="AU98" s="218" t="s">
        <v>86</v>
      </c>
      <c r="AV98" s="13" t="s">
        <v>86</v>
      </c>
      <c r="AW98" s="13" t="s">
        <v>37</v>
      </c>
      <c r="AX98" s="13" t="s">
        <v>76</v>
      </c>
      <c r="AY98" s="218" t="s">
        <v>141</v>
      </c>
    </row>
    <row r="99" spans="2:65" s="13" customFormat="1" ht="11.25">
      <c r="B99" s="208"/>
      <c r="C99" s="209"/>
      <c r="D99" s="194" t="s">
        <v>159</v>
      </c>
      <c r="E99" s="210" t="s">
        <v>19</v>
      </c>
      <c r="F99" s="211" t="s">
        <v>165</v>
      </c>
      <c r="G99" s="209"/>
      <c r="H99" s="212">
        <v>0.80800000000000005</v>
      </c>
      <c r="I99" s="213"/>
      <c r="J99" s="209"/>
      <c r="K99" s="209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159</v>
      </c>
      <c r="AU99" s="218" t="s">
        <v>86</v>
      </c>
      <c r="AV99" s="13" t="s">
        <v>86</v>
      </c>
      <c r="AW99" s="13" t="s">
        <v>37</v>
      </c>
      <c r="AX99" s="13" t="s">
        <v>76</v>
      </c>
      <c r="AY99" s="218" t="s">
        <v>141</v>
      </c>
    </row>
    <row r="100" spans="2:65" s="13" customFormat="1" ht="11.25">
      <c r="B100" s="208"/>
      <c r="C100" s="209"/>
      <c r="D100" s="194" t="s">
        <v>159</v>
      </c>
      <c r="E100" s="210" t="s">
        <v>19</v>
      </c>
      <c r="F100" s="211" t="s">
        <v>166</v>
      </c>
      <c r="G100" s="209"/>
      <c r="H100" s="212">
        <v>14.25</v>
      </c>
      <c r="I100" s="213"/>
      <c r="J100" s="209"/>
      <c r="K100" s="209"/>
      <c r="L100" s="214"/>
      <c r="M100" s="215"/>
      <c r="N100" s="216"/>
      <c r="O100" s="216"/>
      <c r="P100" s="216"/>
      <c r="Q100" s="216"/>
      <c r="R100" s="216"/>
      <c r="S100" s="216"/>
      <c r="T100" s="217"/>
      <c r="AT100" s="218" t="s">
        <v>159</v>
      </c>
      <c r="AU100" s="218" t="s">
        <v>86</v>
      </c>
      <c r="AV100" s="13" t="s">
        <v>86</v>
      </c>
      <c r="AW100" s="13" t="s">
        <v>37</v>
      </c>
      <c r="AX100" s="13" t="s">
        <v>76</v>
      </c>
      <c r="AY100" s="218" t="s">
        <v>141</v>
      </c>
    </row>
    <row r="101" spans="2:65" s="13" customFormat="1" ht="11.25">
      <c r="B101" s="208"/>
      <c r="C101" s="209"/>
      <c r="D101" s="194" t="s">
        <v>159</v>
      </c>
      <c r="E101" s="210" t="s">
        <v>19</v>
      </c>
      <c r="F101" s="211" t="s">
        <v>167</v>
      </c>
      <c r="G101" s="209"/>
      <c r="H101" s="212">
        <v>0.80100000000000005</v>
      </c>
      <c r="I101" s="213"/>
      <c r="J101" s="209"/>
      <c r="K101" s="209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159</v>
      </c>
      <c r="AU101" s="218" t="s">
        <v>86</v>
      </c>
      <c r="AV101" s="13" t="s">
        <v>86</v>
      </c>
      <c r="AW101" s="13" t="s">
        <v>37</v>
      </c>
      <c r="AX101" s="13" t="s">
        <v>76</v>
      </c>
      <c r="AY101" s="218" t="s">
        <v>141</v>
      </c>
    </row>
    <row r="102" spans="2:65" s="13" customFormat="1" ht="11.25">
      <c r="B102" s="208"/>
      <c r="C102" s="209"/>
      <c r="D102" s="194" t="s">
        <v>159</v>
      </c>
      <c r="E102" s="210" t="s">
        <v>19</v>
      </c>
      <c r="F102" s="211" t="s">
        <v>168</v>
      </c>
      <c r="G102" s="209"/>
      <c r="H102" s="212">
        <v>5.4119999999999999</v>
      </c>
      <c r="I102" s="213"/>
      <c r="J102" s="209"/>
      <c r="K102" s="209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159</v>
      </c>
      <c r="AU102" s="218" t="s">
        <v>86</v>
      </c>
      <c r="AV102" s="13" t="s">
        <v>86</v>
      </c>
      <c r="AW102" s="13" t="s">
        <v>37</v>
      </c>
      <c r="AX102" s="13" t="s">
        <v>76</v>
      </c>
      <c r="AY102" s="218" t="s">
        <v>141</v>
      </c>
    </row>
    <row r="103" spans="2:65" s="13" customFormat="1" ht="11.25">
      <c r="B103" s="208"/>
      <c r="C103" s="209"/>
      <c r="D103" s="194" t="s">
        <v>159</v>
      </c>
      <c r="E103" s="210" t="s">
        <v>19</v>
      </c>
      <c r="F103" s="211" t="s">
        <v>169</v>
      </c>
      <c r="G103" s="209"/>
      <c r="H103" s="212">
        <v>2.4769999999999999</v>
      </c>
      <c r="I103" s="213"/>
      <c r="J103" s="209"/>
      <c r="K103" s="209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159</v>
      </c>
      <c r="AU103" s="218" t="s">
        <v>86</v>
      </c>
      <c r="AV103" s="13" t="s">
        <v>86</v>
      </c>
      <c r="AW103" s="13" t="s">
        <v>37</v>
      </c>
      <c r="AX103" s="13" t="s">
        <v>76</v>
      </c>
      <c r="AY103" s="218" t="s">
        <v>141</v>
      </c>
    </row>
    <row r="104" spans="2:65" s="13" customFormat="1" ht="11.25">
      <c r="B104" s="208"/>
      <c r="C104" s="209"/>
      <c r="D104" s="194" t="s">
        <v>159</v>
      </c>
      <c r="E104" s="210" t="s">
        <v>19</v>
      </c>
      <c r="F104" s="211" t="s">
        <v>170</v>
      </c>
      <c r="G104" s="209"/>
      <c r="H104" s="212">
        <v>4.6399999999999997</v>
      </c>
      <c r="I104" s="213"/>
      <c r="J104" s="209"/>
      <c r="K104" s="209"/>
      <c r="L104" s="214"/>
      <c r="M104" s="215"/>
      <c r="N104" s="216"/>
      <c r="O104" s="216"/>
      <c r="P104" s="216"/>
      <c r="Q104" s="216"/>
      <c r="R104" s="216"/>
      <c r="S104" s="216"/>
      <c r="T104" s="217"/>
      <c r="AT104" s="218" t="s">
        <v>159</v>
      </c>
      <c r="AU104" s="218" t="s">
        <v>86</v>
      </c>
      <c r="AV104" s="13" t="s">
        <v>86</v>
      </c>
      <c r="AW104" s="13" t="s">
        <v>37</v>
      </c>
      <c r="AX104" s="13" t="s">
        <v>76</v>
      </c>
      <c r="AY104" s="218" t="s">
        <v>141</v>
      </c>
    </row>
    <row r="105" spans="2:65" s="13" customFormat="1" ht="11.25">
      <c r="B105" s="208"/>
      <c r="C105" s="209"/>
      <c r="D105" s="194" t="s">
        <v>159</v>
      </c>
      <c r="E105" s="210" t="s">
        <v>19</v>
      </c>
      <c r="F105" s="211" t="s">
        <v>171</v>
      </c>
      <c r="G105" s="209"/>
      <c r="H105" s="212">
        <v>8.1080000000000005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159</v>
      </c>
      <c r="AU105" s="218" t="s">
        <v>86</v>
      </c>
      <c r="AV105" s="13" t="s">
        <v>86</v>
      </c>
      <c r="AW105" s="13" t="s">
        <v>37</v>
      </c>
      <c r="AX105" s="13" t="s">
        <v>76</v>
      </c>
      <c r="AY105" s="218" t="s">
        <v>141</v>
      </c>
    </row>
    <row r="106" spans="2:65" s="14" customFormat="1" ht="11.25">
      <c r="B106" s="219"/>
      <c r="C106" s="220"/>
      <c r="D106" s="194" t="s">
        <v>159</v>
      </c>
      <c r="E106" s="221" t="s">
        <v>90</v>
      </c>
      <c r="F106" s="222" t="s">
        <v>172</v>
      </c>
      <c r="G106" s="220"/>
      <c r="H106" s="223">
        <v>57.393999999999998</v>
      </c>
      <c r="I106" s="224"/>
      <c r="J106" s="220"/>
      <c r="K106" s="220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159</v>
      </c>
      <c r="AU106" s="229" t="s">
        <v>86</v>
      </c>
      <c r="AV106" s="14" t="s">
        <v>148</v>
      </c>
      <c r="AW106" s="14" t="s">
        <v>37</v>
      </c>
      <c r="AX106" s="14" t="s">
        <v>84</v>
      </c>
      <c r="AY106" s="229" t="s">
        <v>141</v>
      </c>
    </row>
    <row r="107" spans="2:65" s="1" customFormat="1" ht="16.5" customHeight="1">
      <c r="B107" s="34"/>
      <c r="C107" s="181" t="s">
        <v>173</v>
      </c>
      <c r="D107" s="181" t="s">
        <v>143</v>
      </c>
      <c r="E107" s="182" t="s">
        <v>174</v>
      </c>
      <c r="F107" s="183" t="s">
        <v>175</v>
      </c>
      <c r="G107" s="184" t="s">
        <v>92</v>
      </c>
      <c r="H107" s="185">
        <v>17.218</v>
      </c>
      <c r="I107" s="186"/>
      <c r="J107" s="187">
        <f>ROUND(I107*H107,2)</f>
        <v>0</v>
      </c>
      <c r="K107" s="183" t="s">
        <v>147</v>
      </c>
      <c r="L107" s="38"/>
      <c r="M107" s="188" t="s">
        <v>19</v>
      </c>
      <c r="N107" s="189" t="s">
        <v>47</v>
      </c>
      <c r="O107" s="63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192" t="s">
        <v>148</v>
      </c>
      <c r="AT107" s="192" t="s">
        <v>143</v>
      </c>
      <c r="AU107" s="192" t="s">
        <v>86</v>
      </c>
      <c r="AY107" s="17" t="s">
        <v>141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7" t="s">
        <v>84</v>
      </c>
      <c r="BK107" s="193">
        <f>ROUND(I107*H107,2)</f>
        <v>0</v>
      </c>
      <c r="BL107" s="17" t="s">
        <v>148</v>
      </c>
      <c r="BM107" s="192" t="s">
        <v>176</v>
      </c>
    </row>
    <row r="108" spans="2:65" s="1" customFormat="1" ht="19.5">
      <c r="B108" s="34"/>
      <c r="C108" s="35"/>
      <c r="D108" s="194" t="s">
        <v>150</v>
      </c>
      <c r="E108" s="35"/>
      <c r="F108" s="195" t="s">
        <v>177</v>
      </c>
      <c r="G108" s="35"/>
      <c r="H108" s="35"/>
      <c r="I108" s="108"/>
      <c r="J108" s="35"/>
      <c r="K108" s="35"/>
      <c r="L108" s="38"/>
      <c r="M108" s="196"/>
      <c r="N108" s="63"/>
      <c r="O108" s="63"/>
      <c r="P108" s="63"/>
      <c r="Q108" s="63"/>
      <c r="R108" s="63"/>
      <c r="S108" s="63"/>
      <c r="T108" s="64"/>
      <c r="AT108" s="17" t="s">
        <v>150</v>
      </c>
      <c r="AU108" s="17" t="s">
        <v>86</v>
      </c>
    </row>
    <row r="109" spans="2:65" s="1" customFormat="1" ht="146.25">
      <c r="B109" s="34"/>
      <c r="C109" s="35"/>
      <c r="D109" s="194" t="s">
        <v>152</v>
      </c>
      <c r="E109" s="35"/>
      <c r="F109" s="197" t="s">
        <v>158</v>
      </c>
      <c r="G109" s="35"/>
      <c r="H109" s="35"/>
      <c r="I109" s="108"/>
      <c r="J109" s="35"/>
      <c r="K109" s="35"/>
      <c r="L109" s="38"/>
      <c r="M109" s="196"/>
      <c r="N109" s="63"/>
      <c r="O109" s="63"/>
      <c r="P109" s="63"/>
      <c r="Q109" s="63"/>
      <c r="R109" s="63"/>
      <c r="S109" s="63"/>
      <c r="T109" s="64"/>
      <c r="AT109" s="17" t="s">
        <v>152</v>
      </c>
      <c r="AU109" s="17" t="s">
        <v>86</v>
      </c>
    </row>
    <row r="110" spans="2:65" s="13" customFormat="1" ht="11.25">
      <c r="B110" s="208"/>
      <c r="C110" s="209"/>
      <c r="D110" s="194" t="s">
        <v>159</v>
      </c>
      <c r="E110" s="210" t="s">
        <v>19</v>
      </c>
      <c r="F110" s="211" t="s">
        <v>178</v>
      </c>
      <c r="G110" s="209"/>
      <c r="H110" s="212">
        <v>17.218</v>
      </c>
      <c r="I110" s="213"/>
      <c r="J110" s="209"/>
      <c r="K110" s="209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159</v>
      </c>
      <c r="AU110" s="218" t="s">
        <v>86</v>
      </c>
      <c r="AV110" s="13" t="s">
        <v>86</v>
      </c>
      <c r="AW110" s="13" t="s">
        <v>37</v>
      </c>
      <c r="AX110" s="13" t="s">
        <v>84</v>
      </c>
      <c r="AY110" s="218" t="s">
        <v>141</v>
      </c>
    </row>
    <row r="111" spans="2:65" s="1" customFormat="1" ht="16.5" customHeight="1">
      <c r="B111" s="34"/>
      <c r="C111" s="181" t="s">
        <v>148</v>
      </c>
      <c r="D111" s="181" t="s">
        <v>143</v>
      </c>
      <c r="E111" s="182" t="s">
        <v>179</v>
      </c>
      <c r="F111" s="183" t="s">
        <v>180</v>
      </c>
      <c r="G111" s="184" t="s">
        <v>96</v>
      </c>
      <c r="H111" s="185">
        <v>95.876999999999995</v>
      </c>
      <c r="I111" s="186"/>
      <c r="J111" s="187">
        <f>ROUND(I111*H111,2)</f>
        <v>0</v>
      </c>
      <c r="K111" s="183" t="s">
        <v>147</v>
      </c>
      <c r="L111" s="38"/>
      <c r="M111" s="188" t="s">
        <v>19</v>
      </c>
      <c r="N111" s="189" t="s">
        <v>47</v>
      </c>
      <c r="O111" s="63"/>
      <c r="P111" s="190">
        <f>O111*H111</f>
        <v>0</v>
      </c>
      <c r="Q111" s="190">
        <v>6.2199999999999998E-3</v>
      </c>
      <c r="R111" s="190">
        <f>Q111*H111</f>
        <v>0.59635494</v>
      </c>
      <c r="S111" s="190">
        <v>0</v>
      </c>
      <c r="T111" s="191">
        <f>S111*H111</f>
        <v>0</v>
      </c>
      <c r="AR111" s="192" t="s">
        <v>148</v>
      </c>
      <c r="AT111" s="192" t="s">
        <v>143</v>
      </c>
      <c r="AU111" s="192" t="s">
        <v>86</v>
      </c>
      <c r="AY111" s="17" t="s">
        <v>141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7" t="s">
        <v>84</v>
      </c>
      <c r="BK111" s="193">
        <f>ROUND(I111*H111,2)</f>
        <v>0</v>
      </c>
      <c r="BL111" s="17" t="s">
        <v>148</v>
      </c>
      <c r="BM111" s="192" t="s">
        <v>181</v>
      </c>
    </row>
    <row r="112" spans="2:65" s="1" customFormat="1" ht="11.25">
      <c r="B112" s="34"/>
      <c r="C112" s="35"/>
      <c r="D112" s="194" t="s">
        <v>150</v>
      </c>
      <c r="E112" s="35"/>
      <c r="F112" s="195" t="s">
        <v>182</v>
      </c>
      <c r="G112" s="35"/>
      <c r="H112" s="35"/>
      <c r="I112" s="108"/>
      <c r="J112" s="35"/>
      <c r="K112" s="35"/>
      <c r="L112" s="38"/>
      <c r="M112" s="196"/>
      <c r="N112" s="63"/>
      <c r="O112" s="63"/>
      <c r="P112" s="63"/>
      <c r="Q112" s="63"/>
      <c r="R112" s="63"/>
      <c r="S112" s="63"/>
      <c r="T112" s="64"/>
      <c r="AT112" s="17" t="s">
        <v>150</v>
      </c>
      <c r="AU112" s="17" t="s">
        <v>86</v>
      </c>
    </row>
    <row r="113" spans="2:65" s="1" customFormat="1" ht="126.75">
      <c r="B113" s="34"/>
      <c r="C113" s="35"/>
      <c r="D113" s="194" t="s">
        <v>152</v>
      </c>
      <c r="E113" s="35"/>
      <c r="F113" s="197" t="s">
        <v>183</v>
      </c>
      <c r="G113" s="35"/>
      <c r="H113" s="35"/>
      <c r="I113" s="108"/>
      <c r="J113" s="35"/>
      <c r="K113" s="35"/>
      <c r="L113" s="38"/>
      <c r="M113" s="196"/>
      <c r="N113" s="63"/>
      <c r="O113" s="63"/>
      <c r="P113" s="63"/>
      <c r="Q113" s="63"/>
      <c r="R113" s="63"/>
      <c r="S113" s="63"/>
      <c r="T113" s="64"/>
      <c r="AT113" s="17" t="s">
        <v>152</v>
      </c>
      <c r="AU113" s="17" t="s">
        <v>86</v>
      </c>
    </row>
    <row r="114" spans="2:65" s="12" customFormat="1" ht="11.25">
      <c r="B114" s="198"/>
      <c r="C114" s="199"/>
      <c r="D114" s="194" t="s">
        <v>159</v>
      </c>
      <c r="E114" s="200" t="s">
        <v>19</v>
      </c>
      <c r="F114" s="201" t="s">
        <v>160</v>
      </c>
      <c r="G114" s="199"/>
      <c r="H114" s="200" t="s">
        <v>19</v>
      </c>
      <c r="I114" s="202"/>
      <c r="J114" s="199"/>
      <c r="K114" s="199"/>
      <c r="L114" s="203"/>
      <c r="M114" s="204"/>
      <c r="N114" s="205"/>
      <c r="O114" s="205"/>
      <c r="P114" s="205"/>
      <c r="Q114" s="205"/>
      <c r="R114" s="205"/>
      <c r="S114" s="205"/>
      <c r="T114" s="206"/>
      <c r="AT114" s="207" t="s">
        <v>159</v>
      </c>
      <c r="AU114" s="207" t="s">
        <v>86</v>
      </c>
      <c r="AV114" s="12" t="s">
        <v>84</v>
      </c>
      <c r="AW114" s="12" t="s">
        <v>37</v>
      </c>
      <c r="AX114" s="12" t="s">
        <v>76</v>
      </c>
      <c r="AY114" s="207" t="s">
        <v>141</v>
      </c>
    </row>
    <row r="115" spans="2:65" s="13" customFormat="1" ht="11.25">
      <c r="B115" s="208"/>
      <c r="C115" s="209"/>
      <c r="D115" s="194" t="s">
        <v>159</v>
      </c>
      <c r="E115" s="210" t="s">
        <v>19</v>
      </c>
      <c r="F115" s="211" t="s">
        <v>184</v>
      </c>
      <c r="G115" s="209"/>
      <c r="H115" s="212">
        <v>13.776</v>
      </c>
      <c r="I115" s="213"/>
      <c r="J115" s="209"/>
      <c r="K115" s="209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159</v>
      </c>
      <c r="AU115" s="218" t="s">
        <v>86</v>
      </c>
      <c r="AV115" s="13" t="s">
        <v>86</v>
      </c>
      <c r="AW115" s="13" t="s">
        <v>37</v>
      </c>
      <c r="AX115" s="13" t="s">
        <v>76</v>
      </c>
      <c r="AY115" s="218" t="s">
        <v>141</v>
      </c>
    </row>
    <row r="116" spans="2:65" s="13" customFormat="1" ht="11.25">
      <c r="B116" s="208"/>
      <c r="C116" s="209"/>
      <c r="D116" s="194" t="s">
        <v>159</v>
      </c>
      <c r="E116" s="210" t="s">
        <v>19</v>
      </c>
      <c r="F116" s="211" t="s">
        <v>185</v>
      </c>
      <c r="G116" s="209"/>
      <c r="H116" s="212">
        <v>7.2919999999999998</v>
      </c>
      <c r="I116" s="213"/>
      <c r="J116" s="209"/>
      <c r="K116" s="209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159</v>
      </c>
      <c r="AU116" s="218" t="s">
        <v>86</v>
      </c>
      <c r="AV116" s="13" t="s">
        <v>86</v>
      </c>
      <c r="AW116" s="13" t="s">
        <v>37</v>
      </c>
      <c r="AX116" s="13" t="s">
        <v>76</v>
      </c>
      <c r="AY116" s="218" t="s">
        <v>141</v>
      </c>
    </row>
    <row r="117" spans="2:65" s="13" customFormat="1" ht="11.25">
      <c r="B117" s="208"/>
      <c r="C117" s="209"/>
      <c r="D117" s="194" t="s">
        <v>159</v>
      </c>
      <c r="E117" s="210" t="s">
        <v>19</v>
      </c>
      <c r="F117" s="211" t="s">
        <v>186</v>
      </c>
      <c r="G117" s="209"/>
      <c r="H117" s="212">
        <v>10.130000000000001</v>
      </c>
      <c r="I117" s="213"/>
      <c r="J117" s="209"/>
      <c r="K117" s="209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159</v>
      </c>
      <c r="AU117" s="218" t="s">
        <v>86</v>
      </c>
      <c r="AV117" s="13" t="s">
        <v>86</v>
      </c>
      <c r="AW117" s="13" t="s">
        <v>37</v>
      </c>
      <c r="AX117" s="13" t="s">
        <v>76</v>
      </c>
      <c r="AY117" s="218" t="s">
        <v>141</v>
      </c>
    </row>
    <row r="118" spans="2:65" s="13" customFormat="1" ht="11.25">
      <c r="B118" s="208"/>
      <c r="C118" s="209"/>
      <c r="D118" s="194" t="s">
        <v>159</v>
      </c>
      <c r="E118" s="210" t="s">
        <v>19</v>
      </c>
      <c r="F118" s="211" t="s">
        <v>187</v>
      </c>
      <c r="G118" s="209"/>
      <c r="H118" s="212">
        <v>15.242000000000001</v>
      </c>
      <c r="I118" s="213"/>
      <c r="J118" s="209"/>
      <c r="K118" s="209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159</v>
      </c>
      <c r="AU118" s="218" t="s">
        <v>86</v>
      </c>
      <c r="AV118" s="13" t="s">
        <v>86</v>
      </c>
      <c r="AW118" s="13" t="s">
        <v>37</v>
      </c>
      <c r="AX118" s="13" t="s">
        <v>76</v>
      </c>
      <c r="AY118" s="218" t="s">
        <v>141</v>
      </c>
    </row>
    <row r="119" spans="2:65" s="13" customFormat="1" ht="11.25">
      <c r="B119" s="208"/>
      <c r="C119" s="209"/>
      <c r="D119" s="194" t="s">
        <v>159</v>
      </c>
      <c r="E119" s="210" t="s">
        <v>19</v>
      </c>
      <c r="F119" s="211" t="s">
        <v>188</v>
      </c>
      <c r="G119" s="209"/>
      <c r="H119" s="212">
        <v>1.7949999999999999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159</v>
      </c>
      <c r="AU119" s="218" t="s">
        <v>86</v>
      </c>
      <c r="AV119" s="13" t="s">
        <v>86</v>
      </c>
      <c r="AW119" s="13" t="s">
        <v>37</v>
      </c>
      <c r="AX119" s="13" t="s">
        <v>76</v>
      </c>
      <c r="AY119" s="218" t="s">
        <v>141</v>
      </c>
    </row>
    <row r="120" spans="2:65" s="12" customFormat="1" ht="11.25">
      <c r="B120" s="198"/>
      <c r="C120" s="199"/>
      <c r="D120" s="194" t="s">
        <v>159</v>
      </c>
      <c r="E120" s="200" t="s">
        <v>19</v>
      </c>
      <c r="F120" s="201" t="s">
        <v>189</v>
      </c>
      <c r="G120" s="199"/>
      <c r="H120" s="200" t="s">
        <v>19</v>
      </c>
      <c r="I120" s="202"/>
      <c r="J120" s="199"/>
      <c r="K120" s="199"/>
      <c r="L120" s="203"/>
      <c r="M120" s="204"/>
      <c r="N120" s="205"/>
      <c r="O120" s="205"/>
      <c r="P120" s="205"/>
      <c r="Q120" s="205"/>
      <c r="R120" s="205"/>
      <c r="S120" s="205"/>
      <c r="T120" s="206"/>
      <c r="AT120" s="207" t="s">
        <v>159</v>
      </c>
      <c r="AU120" s="207" t="s">
        <v>86</v>
      </c>
      <c r="AV120" s="12" t="s">
        <v>84</v>
      </c>
      <c r="AW120" s="12" t="s">
        <v>37</v>
      </c>
      <c r="AX120" s="12" t="s">
        <v>76</v>
      </c>
      <c r="AY120" s="207" t="s">
        <v>141</v>
      </c>
    </row>
    <row r="121" spans="2:65" s="13" customFormat="1" ht="11.25">
      <c r="B121" s="208"/>
      <c r="C121" s="209"/>
      <c r="D121" s="194" t="s">
        <v>159</v>
      </c>
      <c r="E121" s="210" t="s">
        <v>19</v>
      </c>
      <c r="F121" s="211" t="s">
        <v>190</v>
      </c>
      <c r="G121" s="209"/>
      <c r="H121" s="212">
        <v>1.78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159</v>
      </c>
      <c r="AU121" s="218" t="s">
        <v>86</v>
      </c>
      <c r="AV121" s="13" t="s">
        <v>86</v>
      </c>
      <c r="AW121" s="13" t="s">
        <v>37</v>
      </c>
      <c r="AX121" s="13" t="s">
        <v>76</v>
      </c>
      <c r="AY121" s="218" t="s">
        <v>141</v>
      </c>
    </row>
    <row r="122" spans="2:65" s="13" customFormat="1" ht="11.25">
      <c r="B122" s="208"/>
      <c r="C122" s="209"/>
      <c r="D122" s="194" t="s">
        <v>159</v>
      </c>
      <c r="E122" s="210" t="s">
        <v>19</v>
      </c>
      <c r="F122" s="211" t="s">
        <v>191</v>
      </c>
      <c r="G122" s="209"/>
      <c r="H122" s="212">
        <v>12.026999999999999</v>
      </c>
      <c r="I122" s="213"/>
      <c r="J122" s="209"/>
      <c r="K122" s="209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159</v>
      </c>
      <c r="AU122" s="218" t="s">
        <v>86</v>
      </c>
      <c r="AV122" s="13" t="s">
        <v>86</v>
      </c>
      <c r="AW122" s="13" t="s">
        <v>37</v>
      </c>
      <c r="AX122" s="13" t="s">
        <v>76</v>
      </c>
      <c r="AY122" s="218" t="s">
        <v>141</v>
      </c>
    </row>
    <row r="123" spans="2:65" s="13" customFormat="1" ht="11.25">
      <c r="B123" s="208"/>
      <c r="C123" s="209"/>
      <c r="D123" s="194" t="s">
        <v>159</v>
      </c>
      <c r="E123" s="210" t="s">
        <v>19</v>
      </c>
      <c r="F123" s="211" t="s">
        <v>192</v>
      </c>
      <c r="G123" s="209"/>
      <c r="H123" s="212">
        <v>5.5060000000000002</v>
      </c>
      <c r="I123" s="213"/>
      <c r="J123" s="209"/>
      <c r="K123" s="209"/>
      <c r="L123" s="214"/>
      <c r="M123" s="215"/>
      <c r="N123" s="216"/>
      <c r="O123" s="216"/>
      <c r="P123" s="216"/>
      <c r="Q123" s="216"/>
      <c r="R123" s="216"/>
      <c r="S123" s="216"/>
      <c r="T123" s="217"/>
      <c r="AT123" s="218" t="s">
        <v>159</v>
      </c>
      <c r="AU123" s="218" t="s">
        <v>86</v>
      </c>
      <c r="AV123" s="13" t="s">
        <v>86</v>
      </c>
      <c r="AW123" s="13" t="s">
        <v>37</v>
      </c>
      <c r="AX123" s="13" t="s">
        <v>76</v>
      </c>
      <c r="AY123" s="218" t="s">
        <v>141</v>
      </c>
    </row>
    <row r="124" spans="2:65" s="13" customFormat="1" ht="11.25">
      <c r="B124" s="208"/>
      <c r="C124" s="209"/>
      <c r="D124" s="194" t="s">
        <v>159</v>
      </c>
      <c r="E124" s="210" t="s">
        <v>19</v>
      </c>
      <c r="F124" s="211" t="s">
        <v>193</v>
      </c>
      <c r="G124" s="209"/>
      <c r="H124" s="212">
        <v>10.311</v>
      </c>
      <c r="I124" s="213"/>
      <c r="J124" s="209"/>
      <c r="K124" s="209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159</v>
      </c>
      <c r="AU124" s="218" t="s">
        <v>86</v>
      </c>
      <c r="AV124" s="13" t="s">
        <v>86</v>
      </c>
      <c r="AW124" s="13" t="s">
        <v>37</v>
      </c>
      <c r="AX124" s="13" t="s">
        <v>76</v>
      </c>
      <c r="AY124" s="218" t="s">
        <v>141</v>
      </c>
    </row>
    <row r="125" spans="2:65" s="13" customFormat="1" ht="11.25">
      <c r="B125" s="208"/>
      <c r="C125" s="209"/>
      <c r="D125" s="194" t="s">
        <v>159</v>
      </c>
      <c r="E125" s="210" t="s">
        <v>19</v>
      </c>
      <c r="F125" s="211" t="s">
        <v>194</v>
      </c>
      <c r="G125" s="209"/>
      <c r="H125" s="212">
        <v>18.018000000000001</v>
      </c>
      <c r="I125" s="213"/>
      <c r="J125" s="209"/>
      <c r="K125" s="209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159</v>
      </c>
      <c r="AU125" s="218" t="s">
        <v>86</v>
      </c>
      <c r="AV125" s="13" t="s">
        <v>86</v>
      </c>
      <c r="AW125" s="13" t="s">
        <v>37</v>
      </c>
      <c r="AX125" s="13" t="s">
        <v>76</v>
      </c>
      <c r="AY125" s="218" t="s">
        <v>141</v>
      </c>
    </row>
    <row r="126" spans="2:65" s="14" customFormat="1" ht="11.25">
      <c r="B126" s="219"/>
      <c r="C126" s="220"/>
      <c r="D126" s="194" t="s">
        <v>159</v>
      </c>
      <c r="E126" s="221" t="s">
        <v>94</v>
      </c>
      <c r="F126" s="222" t="s">
        <v>172</v>
      </c>
      <c r="G126" s="220"/>
      <c r="H126" s="223">
        <v>95.876999999999995</v>
      </c>
      <c r="I126" s="224"/>
      <c r="J126" s="220"/>
      <c r="K126" s="220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159</v>
      </c>
      <c r="AU126" s="229" t="s">
        <v>86</v>
      </c>
      <c r="AV126" s="14" t="s">
        <v>148</v>
      </c>
      <c r="AW126" s="14" t="s">
        <v>37</v>
      </c>
      <c r="AX126" s="14" t="s">
        <v>84</v>
      </c>
      <c r="AY126" s="229" t="s">
        <v>141</v>
      </c>
    </row>
    <row r="127" spans="2:65" s="1" customFormat="1" ht="16.5" customHeight="1">
      <c r="B127" s="34"/>
      <c r="C127" s="181" t="s">
        <v>195</v>
      </c>
      <c r="D127" s="181" t="s">
        <v>143</v>
      </c>
      <c r="E127" s="182" t="s">
        <v>196</v>
      </c>
      <c r="F127" s="183" t="s">
        <v>197</v>
      </c>
      <c r="G127" s="184" t="s">
        <v>96</v>
      </c>
      <c r="H127" s="185">
        <v>95.876999999999995</v>
      </c>
      <c r="I127" s="186"/>
      <c r="J127" s="187">
        <f>ROUND(I127*H127,2)</f>
        <v>0</v>
      </c>
      <c r="K127" s="183" t="s">
        <v>147</v>
      </c>
      <c r="L127" s="38"/>
      <c r="M127" s="188" t="s">
        <v>19</v>
      </c>
      <c r="N127" s="189" t="s">
        <v>47</v>
      </c>
      <c r="O127" s="63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192" t="s">
        <v>148</v>
      </c>
      <c r="AT127" s="192" t="s">
        <v>143</v>
      </c>
      <c r="AU127" s="192" t="s">
        <v>86</v>
      </c>
      <c r="AY127" s="17" t="s">
        <v>141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7" t="s">
        <v>84</v>
      </c>
      <c r="BK127" s="193">
        <f>ROUND(I127*H127,2)</f>
        <v>0</v>
      </c>
      <c r="BL127" s="17" t="s">
        <v>148</v>
      </c>
      <c r="BM127" s="192" t="s">
        <v>198</v>
      </c>
    </row>
    <row r="128" spans="2:65" s="1" customFormat="1" ht="19.5">
      <c r="B128" s="34"/>
      <c r="C128" s="35"/>
      <c r="D128" s="194" t="s">
        <v>150</v>
      </c>
      <c r="E128" s="35"/>
      <c r="F128" s="195" t="s">
        <v>199</v>
      </c>
      <c r="G128" s="35"/>
      <c r="H128" s="35"/>
      <c r="I128" s="108"/>
      <c r="J128" s="35"/>
      <c r="K128" s="35"/>
      <c r="L128" s="38"/>
      <c r="M128" s="196"/>
      <c r="N128" s="63"/>
      <c r="O128" s="63"/>
      <c r="P128" s="63"/>
      <c r="Q128" s="63"/>
      <c r="R128" s="63"/>
      <c r="S128" s="63"/>
      <c r="T128" s="64"/>
      <c r="AT128" s="17" t="s">
        <v>150</v>
      </c>
      <c r="AU128" s="17" t="s">
        <v>86</v>
      </c>
    </row>
    <row r="129" spans="2:65" s="13" customFormat="1" ht="11.25">
      <c r="B129" s="208"/>
      <c r="C129" s="209"/>
      <c r="D129" s="194" t="s">
        <v>159</v>
      </c>
      <c r="E129" s="210" t="s">
        <v>19</v>
      </c>
      <c r="F129" s="211" t="s">
        <v>94</v>
      </c>
      <c r="G129" s="209"/>
      <c r="H129" s="212">
        <v>95.876999999999995</v>
      </c>
      <c r="I129" s="213"/>
      <c r="J129" s="209"/>
      <c r="K129" s="2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159</v>
      </c>
      <c r="AU129" s="218" t="s">
        <v>86</v>
      </c>
      <c r="AV129" s="13" t="s">
        <v>86</v>
      </c>
      <c r="AW129" s="13" t="s">
        <v>37</v>
      </c>
      <c r="AX129" s="13" t="s">
        <v>84</v>
      </c>
      <c r="AY129" s="218" t="s">
        <v>141</v>
      </c>
    </row>
    <row r="130" spans="2:65" s="1" customFormat="1" ht="16.5" customHeight="1">
      <c r="B130" s="34"/>
      <c r="C130" s="181" t="s">
        <v>200</v>
      </c>
      <c r="D130" s="181" t="s">
        <v>143</v>
      </c>
      <c r="E130" s="182" t="s">
        <v>201</v>
      </c>
      <c r="F130" s="183" t="s">
        <v>202</v>
      </c>
      <c r="G130" s="184" t="s">
        <v>92</v>
      </c>
      <c r="H130" s="185">
        <v>57.393999999999998</v>
      </c>
      <c r="I130" s="186"/>
      <c r="J130" s="187">
        <f>ROUND(I130*H130,2)</f>
        <v>0</v>
      </c>
      <c r="K130" s="183" t="s">
        <v>147</v>
      </c>
      <c r="L130" s="38"/>
      <c r="M130" s="188" t="s">
        <v>19</v>
      </c>
      <c r="N130" s="189" t="s">
        <v>47</v>
      </c>
      <c r="O130" s="63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192" t="s">
        <v>148</v>
      </c>
      <c r="AT130" s="192" t="s">
        <v>143</v>
      </c>
      <c r="AU130" s="192" t="s">
        <v>86</v>
      </c>
      <c r="AY130" s="17" t="s">
        <v>141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7" t="s">
        <v>84</v>
      </c>
      <c r="BK130" s="193">
        <f>ROUND(I130*H130,2)</f>
        <v>0</v>
      </c>
      <c r="BL130" s="17" t="s">
        <v>148</v>
      </c>
      <c r="BM130" s="192" t="s">
        <v>203</v>
      </c>
    </row>
    <row r="131" spans="2:65" s="1" customFormat="1" ht="19.5">
      <c r="B131" s="34"/>
      <c r="C131" s="35"/>
      <c r="D131" s="194" t="s">
        <v>150</v>
      </c>
      <c r="E131" s="35"/>
      <c r="F131" s="195" t="s">
        <v>204</v>
      </c>
      <c r="G131" s="35"/>
      <c r="H131" s="35"/>
      <c r="I131" s="108"/>
      <c r="J131" s="35"/>
      <c r="K131" s="35"/>
      <c r="L131" s="38"/>
      <c r="M131" s="196"/>
      <c r="N131" s="63"/>
      <c r="O131" s="63"/>
      <c r="P131" s="63"/>
      <c r="Q131" s="63"/>
      <c r="R131" s="63"/>
      <c r="S131" s="63"/>
      <c r="T131" s="64"/>
      <c r="AT131" s="17" t="s">
        <v>150</v>
      </c>
      <c r="AU131" s="17" t="s">
        <v>86</v>
      </c>
    </row>
    <row r="132" spans="2:65" s="1" customFormat="1" ht="58.5">
      <c r="B132" s="34"/>
      <c r="C132" s="35"/>
      <c r="D132" s="194" t="s">
        <v>152</v>
      </c>
      <c r="E132" s="35"/>
      <c r="F132" s="197" t="s">
        <v>205</v>
      </c>
      <c r="G132" s="35"/>
      <c r="H132" s="35"/>
      <c r="I132" s="108"/>
      <c r="J132" s="35"/>
      <c r="K132" s="35"/>
      <c r="L132" s="38"/>
      <c r="M132" s="196"/>
      <c r="N132" s="63"/>
      <c r="O132" s="63"/>
      <c r="P132" s="63"/>
      <c r="Q132" s="63"/>
      <c r="R132" s="63"/>
      <c r="S132" s="63"/>
      <c r="T132" s="64"/>
      <c r="AT132" s="17" t="s">
        <v>152</v>
      </c>
      <c r="AU132" s="17" t="s">
        <v>86</v>
      </c>
    </row>
    <row r="133" spans="2:65" s="13" customFormat="1" ht="11.25">
      <c r="B133" s="208"/>
      <c r="C133" s="209"/>
      <c r="D133" s="194" t="s">
        <v>159</v>
      </c>
      <c r="E133" s="210" t="s">
        <v>19</v>
      </c>
      <c r="F133" s="211" t="s">
        <v>90</v>
      </c>
      <c r="G133" s="209"/>
      <c r="H133" s="212">
        <v>57.393999999999998</v>
      </c>
      <c r="I133" s="213"/>
      <c r="J133" s="209"/>
      <c r="K133" s="209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8" t="s">
        <v>159</v>
      </c>
      <c r="AU133" s="218" t="s">
        <v>86</v>
      </c>
      <c r="AV133" s="13" t="s">
        <v>86</v>
      </c>
      <c r="AW133" s="13" t="s">
        <v>37</v>
      </c>
      <c r="AX133" s="13" t="s">
        <v>84</v>
      </c>
      <c r="AY133" s="218" t="s">
        <v>141</v>
      </c>
    </row>
    <row r="134" spans="2:65" s="1" customFormat="1" ht="16.5" customHeight="1">
      <c r="B134" s="34"/>
      <c r="C134" s="181" t="s">
        <v>206</v>
      </c>
      <c r="D134" s="181" t="s">
        <v>143</v>
      </c>
      <c r="E134" s="182" t="s">
        <v>207</v>
      </c>
      <c r="F134" s="183" t="s">
        <v>208</v>
      </c>
      <c r="G134" s="184" t="s">
        <v>92</v>
      </c>
      <c r="H134" s="185">
        <v>57.393999999999998</v>
      </c>
      <c r="I134" s="186"/>
      <c r="J134" s="187">
        <f>ROUND(I134*H134,2)</f>
        <v>0</v>
      </c>
      <c r="K134" s="183" t="s">
        <v>147</v>
      </c>
      <c r="L134" s="38"/>
      <c r="M134" s="188" t="s">
        <v>19</v>
      </c>
      <c r="N134" s="189" t="s">
        <v>47</v>
      </c>
      <c r="O134" s="63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AR134" s="192" t="s">
        <v>148</v>
      </c>
      <c r="AT134" s="192" t="s">
        <v>143</v>
      </c>
      <c r="AU134" s="192" t="s">
        <v>86</v>
      </c>
      <c r="AY134" s="17" t="s">
        <v>141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7" t="s">
        <v>84</v>
      </c>
      <c r="BK134" s="193">
        <f>ROUND(I134*H134,2)</f>
        <v>0</v>
      </c>
      <c r="BL134" s="17" t="s">
        <v>148</v>
      </c>
      <c r="BM134" s="192" t="s">
        <v>209</v>
      </c>
    </row>
    <row r="135" spans="2:65" s="1" customFormat="1" ht="19.5">
      <c r="B135" s="34"/>
      <c r="C135" s="35"/>
      <c r="D135" s="194" t="s">
        <v>150</v>
      </c>
      <c r="E135" s="35"/>
      <c r="F135" s="195" t="s">
        <v>210</v>
      </c>
      <c r="G135" s="35"/>
      <c r="H135" s="35"/>
      <c r="I135" s="108"/>
      <c r="J135" s="35"/>
      <c r="K135" s="35"/>
      <c r="L135" s="38"/>
      <c r="M135" s="196"/>
      <c r="N135" s="63"/>
      <c r="O135" s="63"/>
      <c r="P135" s="63"/>
      <c r="Q135" s="63"/>
      <c r="R135" s="63"/>
      <c r="S135" s="63"/>
      <c r="T135" s="64"/>
      <c r="AT135" s="17" t="s">
        <v>150</v>
      </c>
      <c r="AU135" s="17" t="s">
        <v>86</v>
      </c>
    </row>
    <row r="136" spans="2:65" s="1" customFormat="1" ht="136.5">
      <c r="B136" s="34"/>
      <c r="C136" s="35"/>
      <c r="D136" s="194" t="s">
        <v>152</v>
      </c>
      <c r="E136" s="35"/>
      <c r="F136" s="197" t="s">
        <v>211</v>
      </c>
      <c r="G136" s="35"/>
      <c r="H136" s="35"/>
      <c r="I136" s="108"/>
      <c r="J136" s="35"/>
      <c r="K136" s="35"/>
      <c r="L136" s="38"/>
      <c r="M136" s="196"/>
      <c r="N136" s="63"/>
      <c r="O136" s="63"/>
      <c r="P136" s="63"/>
      <c r="Q136" s="63"/>
      <c r="R136" s="63"/>
      <c r="S136" s="63"/>
      <c r="T136" s="64"/>
      <c r="AT136" s="17" t="s">
        <v>152</v>
      </c>
      <c r="AU136" s="17" t="s">
        <v>86</v>
      </c>
    </row>
    <row r="137" spans="2:65" s="13" customFormat="1" ht="11.25">
      <c r="B137" s="208"/>
      <c r="C137" s="209"/>
      <c r="D137" s="194" t="s">
        <v>159</v>
      </c>
      <c r="E137" s="210" t="s">
        <v>19</v>
      </c>
      <c r="F137" s="211" t="s">
        <v>90</v>
      </c>
      <c r="G137" s="209"/>
      <c r="H137" s="212">
        <v>57.393999999999998</v>
      </c>
      <c r="I137" s="213"/>
      <c r="J137" s="209"/>
      <c r="K137" s="209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159</v>
      </c>
      <c r="AU137" s="218" t="s">
        <v>86</v>
      </c>
      <c r="AV137" s="13" t="s">
        <v>86</v>
      </c>
      <c r="AW137" s="13" t="s">
        <v>37</v>
      </c>
      <c r="AX137" s="13" t="s">
        <v>76</v>
      </c>
      <c r="AY137" s="218" t="s">
        <v>141</v>
      </c>
    </row>
    <row r="138" spans="2:65" s="14" customFormat="1" ht="11.25">
      <c r="B138" s="219"/>
      <c r="C138" s="220"/>
      <c r="D138" s="194" t="s">
        <v>159</v>
      </c>
      <c r="E138" s="221" t="s">
        <v>99</v>
      </c>
      <c r="F138" s="222" t="s">
        <v>172</v>
      </c>
      <c r="G138" s="220"/>
      <c r="H138" s="223">
        <v>57.393999999999998</v>
      </c>
      <c r="I138" s="224"/>
      <c r="J138" s="220"/>
      <c r="K138" s="220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159</v>
      </c>
      <c r="AU138" s="229" t="s">
        <v>86</v>
      </c>
      <c r="AV138" s="14" t="s">
        <v>148</v>
      </c>
      <c r="AW138" s="14" t="s">
        <v>37</v>
      </c>
      <c r="AX138" s="14" t="s">
        <v>84</v>
      </c>
      <c r="AY138" s="229" t="s">
        <v>141</v>
      </c>
    </row>
    <row r="139" spans="2:65" s="1" customFormat="1" ht="16.5" customHeight="1">
      <c r="B139" s="34"/>
      <c r="C139" s="181" t="s">
        <v>212</v>
      </c>
      <c r="D139" s="181" t="s">
        <v>143</v>
      </c>
      <c r="E139" s="182" t="s">
        <v>213</v>
      </c>
      <c r="F139" s="183" t="s">
        <v>214</v>
      </c>
      <c r="G139" s="184" t="s">
        <v>92</v>
      </c>
      <c r="H139" s="185">
        <v>573.94000000000005</v>
      </c>
      <c r="I139" s="186"/>
      <c r="J139" s="187">
        <f>ROUND(I139*H139,2)</f>
        <v>0</v>
      </c>
      <c r="K139" s="183" t="s">
        <v>147</v>
      </c>
      <c r="L139" s="38"/>
      <c r="M139" s="188" t="s">
        <v>19</v>
      </c>
      <c r="N139" s="189" t="s">
        <v>47</v>
      </c>
      <c r="O139" s="63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192" t="s">
        <v>148</v>
      </c>
      <c r="AT139" s="192" t="s">
        <v>143</v>
      </c>
      <c r="AU139" s="192" t="s">
        <v>86</v>
      </c>
      <c r="AY139" s="17" t="s">
        <v>141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7" t="s">
        <v>84</v>
      </c>
      <c r="BK139" s="193">
        <f>ROUND(I139*H139,2)</f>
        <v>0</v>
      </c>
      <c r="BL139" s="17" t="s">
        <v>148</v>
      </c>
      <c r="BM139" s="192" t="s">
        <v>215</v>
      </c>
    </row>
    <row r="140" spans="2:65" s="1" customFormat="1" ht="19.5">
      <c r="B140" s="34"/>
      <c r="C140" s="35"/>
      <c r="D140" s="194" t="s">
        <v>150</v>
      </c>
      <c r="E140" s="35"/>
      <c r="F140" s="195" t="s">
        <v>216</v>
      </c>
      <c r="G140" s="35"/>
      <c r="H140" s="35"/>
      <c r="I140" s="108"/>
      <c r="J140" s="35"/>
      <c r="K140" s="35"/>
      <c r="L140" s="38"/>
      <c r="M140" s="196"/>
      <c r="N140" s="63"/>
      <c r="O140" s="63"/>
      <c r="P140" s="63"/>
      <c r="Q140" s="63"/>
      <c r="R140" s="63"/>
      <c r="S140" s="63"/>
      <c r="T140" s="64"/>
      <c r="AT140" s="17" t="s">
        <v>150</v>
      </c>
      <c r="AU140" s="17" t="s">
        <v>86</v>
      </c>
    </row>
    <row r="141" spans="2:65" s="1" customFormat="1" ht="136.5">
      <c r="B141" s="34"/>
      <c r="C141" s="35"/>
      <c r="D141" s="194" t="s">
        <v>152</v>
      </c>
      <c r="E141" s="35"/>
      <c r="F141" s="197" t="s">
        <v>211</v>
      </c>
      <c r="G141" s="35"/>
      <c r="H141" s="35"/>
      <c r="I141" s="108"/>
      <c r="J141" s="35"/>
      <c r="K141" s="35"/>
      <c r="L141" s="38"/>
      <c r="M141" s="196"/>
      <c r="N141" s="63"/>
      <c r="O141" s="63"/>
      <c r="P141" s="63"/>
      <c r="Q141" s="63"/>
      <c r="R141" s="63"/>
      <c r="S141" s="63"/>
      <c r="T141" s="64"/>
      <c r="AT141" s="17" t="s">
        <v>152</v>
      </c>
      <c r="AU141" s="17" t="s">
        <v>86</v>
      </c>
    </row>
    <row r="142" spans="2:65" s="13" customFormat="1" ht="11.25">
      <c r="B142" s="208"/>
      <c r="C142" s="209"/>
      <c r="D142" s="194" t="s">
        <v>159</v>
      </c>
      <c r="E142" s="210" t="s">
        <v>19</v>
      </c>
      <c r="F142" s="211" t="s">
        <v>217</v>
      </c>
      <c r="G142" s="209"/>
      <c r="H142" s="212">
        <v>573.94000000000005</v>
      </c>
      <c r="I142" s="213"/>
      <c r="J142" s="209"/>
      <c r="K142" s="209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159</v>
      </c>
      <c r="AU142" s="218" t="s">
        <v>86</v>
      </c>
      <c r="AV142" s="13" t="s">
        <v>86</v>
      </c>
      <c r="AW142" s="13" t="s">
        <v>37</v>
      </c>
      <c r="AX142" s="13" t="s">
        <v>84</v>
      </c>
      <c r="AY142" s="218" t="s">
        <v>141</v>
      </c>
    </row>
    <row r="143" spans="2:65" s="1" customFormat="1" ht="16.5" customHeight="1">
      <c r="B143" s="34"/>
      <c r="C143" s="181" t="s">
        <v>218</v>
      </c>
      <c r="D143" s="181" t="s">
        <v>143</v>
      </c>
      <c r="E143" s="182" t="s">
        <v>219</v>
      </c>
      <c r="F143" s="183" t="s">
        <v>220</v>
      </c>
      <c r="G143" s="184" t="s">
        <v>221</v>
      </c>
      <c r="H143" s="185">
        <v>103.309</v>
      </c>
      <c r="I143" s="186"/>
      <c r="J143" s="187">
        <f>ROUND(I143*H143,2)</f>
        <v>0</v>
      </c>
      <c r="K143" s="183" t="s">
        <v>147</v>
      </c>
      <c r="L143" s="38"/>
      <c r="M143" s="188" t="s">
        <v>19</v>
      </c>
      <c r="N143" s="189" t="s">
        <v>47</v>
      </c>
      <c r="O143" s="63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AR143" s="192" t="s">
        <v>148</v>
      </c>
      <c r="AT143" s="192" t="s">
        <v>143</v>
      </c>
      <c r="AU143" s="192" t="s">
        <v>86</v>
      </c>
      <c r="AY143" s="17" t="s">
        <v>141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17" t="s">
        <v>84</v>
      </c>
      <c r="BK143" s="193">
        <f>ROUND(I143*H143,2)</f>
        <v>0</v>
      </c>
      <c r="BL143" s="17" t="s">
        <v>148</v>
      </c>
      <c r="BM143" s="192" t="s">
        <v>222</v>
      </c>
    </row>
    <row r="144" spans="2:65" s="1" customFormat="1" ht="11.25">
      <c r="B144" s="34"/>
      <c r="C144" s="35"/>
      <c r="D144" s="194" t="s">
        <v>150</v>
      </c>
      <c r="E144" s="35"/>
      <c r="F144" s="195" t="s">
        <v>223</v>
      </c>
      <c r="G144" s="35"/>
      <c r="H144" s="35"/>
      <c r="I144" s="108"/>
      <c r="J144" s="35"/>
      <c r="K144" s="35"/>
      <c r="L144" s="38"/>
      <c r="M144" s="196"/>
      <c r="N144" s="63"/>
      <c r="O144" s="63"/>
      <c r="P144" s="63"/>
      <c r="Q144" s="63"/>
      <c r="R144" s="63"/>
      <c r="S144" s="63"/>
      <c r="T144" s="64"/>
      <c r="AT144" s="17" t="s">
        <v>150</v>
      </c>
      <c r="AU144" s="17" t="s">
        <v>86</v>
      </c>
    </row>
    <row r="145" spans="2:65" s="1" customFormat="1" ht="29.25">
      <c r="B145" s="34"/>
      <c r="C145" s="35"/>
      <c r="D145" s="194" t="s">
        <v>152</v>
      </c>
      <c r="E145" s="35"/>
      <c r="F145" s="197" t="s">
        <v>224</v>
      </c>
      <c r="G145" s="35"/>
      <c r="H145" s="35"/>
      <c r="I145" s="108"/>
      <c r="J145" s="35"/>
      <c r="K145" s="35"/>
      <c r="L145" s="38"/>
      <c r="M145" s="196"/>
      <c r="N145" s="63"/>
      <c r="O145" s="63"/>
      <c r="P145" s="63"/>
      <c r="Q145" s="63"/>
      <c r="R145" s="63"/>
      <c r="S145" s="63"/>
      <c r="T145" s="64"/>
      <c r="AT145" s="17" t="s">
        <v>152</v>
      </c>
      <c r="AU145" s="17" t="s">
        <v>86</v>
      </c>
    </row>
    <row r="146" spans="2:65" s="13" customFormat="1" ht="11.25">
      <c r="B146" s="208"/>
      <c r="C146" s="209"/>
      <c r="D146" s="194" t="s">
        <v>159</v>
      </c>
      <c r="E146" s="210" t="s">
        <v>19</v>
      </c>
      <c r="F146" s="211" t="s">
        <v>225</v>
      </c>
      <c r="G146" s="209"/>
      <c r="H146" s="212">
        <v>103.309</v>
      </c>
      <c r="I146" s="213"/>
      <c r="J146" s="209"/>
      <c r="K146" s="209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159</v>
      </c>
      <c r="AU146" s="218" t="s">
        <v>86</v>
      </c>
      <c r="AV146" s="13" t="s">
        <v>86</v>
      </c>
      <c r="AW146" s="13" t="s">
        <v>37</v>
      </c>
      <c r="AX146" s="13" t="s">
        <v>84</v>
      </c>
      <c r="AY146" s="218" t="s">
        <v>141</v>
      </c>
    </row>
    <row r="147" spans="2:65" s="1" customFormat="1" ht="16.5" customHeight="1">
      <c r="B147" s="34"/>
      <c r="C147" s="181" t="s">
        <v>226</v>
      </c>
      <c r="D147" s="181" t="s">
        <v>143</v>
      </c>
      <c r="E147" s="182" t="s">
        <v>227</v>
      </c>
      <c r="F147" s="183" t="s">
        <v>228</v>
      </c>
      <c r="G147" s="184" t="s">
        <v>92</v>
      </c>
      <c r="H147" s="185">
        <v>40.249000000000002</v>
      </c>
      <c r="I147" s="186"/>
      <c r="J147" s="187">
        <f>ROUND(I147*H147,2)</f>
        <v>0</v>
      </c>
      <c r="K147" s="183" t="s">
        <v>147</v>
      </c>
      <c r="L147" s="38"/>
      <c r="M147" s="188" t="s">
        <v>19</v>
      </c>
      <c r="N147" s="189" t="s">
        <v>47</v>
      </c>
      <c r="O147" s="63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AR147" s="192" t="s">
        <v>148</v>
      </c>
      <c r="AT147" s="192" t="s">
        <v>143</v>
      </c>
      <c r="AU147" s="192" t="s">
        <v>86</v>
      </c>
      <c r="AY147" s="17" t="s">
        <v>141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7" t="s">
        <v>84</v>
      </c>
      <c r="BK147" s="193">
        <f>ROUND(I147*H147,2)</f>
        <v>0</v>
      </c>
      <c r="BL147" s="17" t="s">
        <v>148</v>
      </c>
      <c r="BM147" s="192" t="s">
        <v>229</v>
      </c>
    </row>
    <row r="148" spans="2:65" s="1" customFormat="1" ht="19.5">
      <c r="B148" s="34"/>
      <c r="C148" s="35"/>
      <c r="D148" s="194" t="s">
        <v>150</v>
      </c>
      <c r="E148" s="35"/>
      <c r="F148" s="195" t="s">
        <v>230</v>
      </c>
      <c r="G148" s="35"/>
      <c r="H148" s="35"/>
      <c r="I148" s="108"/>
      <c r="J148" s="35"/>
      <c r="K148" s="35"/>
      <c r="L148" s="38"/>
      <c r="M148" s="196"/>
      <c r="N148" s="63"/>
      <c r="O148" s="63"/>
      <c r="P148" s="63"/>
      <c r="Q148" s="63"/>
      <c r="R148" s="63"/>
      <c r="S148" s="63"/>
      <c r="T148" s="64"/>
      <c r="AT148" s="17" t="s">
        <v>150</v>
      </c>
      <c r="AU148" s="17" t="s">
        <v>86</v>
      </c>
    </row>
    <row r="149" spans="2:65" s="1" customFormat="1" ht="321.75">
      <c r="B149" s="34"/>
      <c r="C149" s="35"/>
      <c r="D149" s="194" t="s">
        <v>152</v>
      </c>
      <c r="E149" s="35"/>
      <c r="F149" s="197" t="s">
        <v>231</v>
      </c>
      <c r="G149" s="35"/>
      <c r="H149" s="35"/>
      <c r="I149" s="108"/>
      <c r="J149" s="35"/>
      <c r="K149" s="35"/>
      <c r="L149" s="38"/>
      <c r="M149" s="196"/>
      <c r="N149" s="63"/>
      <c r="O149" s="63"/>
      <c r="P149" s="63"/>
      <c r="Q149" s="63"/>
      <c r="R149" s="63"/>
      <c r="S149" s="63"/>
      <c r="T149" s="64"/>
      <c r="AT149" s="17" t="s">
        <v>152</v>
      </c>
      <c r="AU149" s="17" t="s">
        <v>86</v>
      </c>
    </row>
    <row r="150" spans="2:65" s="1" customFormat="1" ht="19.5">
      <c r="B150" s="34"/>
      <c r="C150" s="35"/>
      <c r="D150" s="194" t="s">
        <v>232</v>
      </c>
      <c r="E150" s="35"/>
      <c r="F150" s="197" t="s">
        <v>233</v>
      </c>
      <c r="G150" s="35"/>
      <c r="H150" s="35"/>
      <c r="I150" s="108"/>
      <c r="J150" s="35"/>
      <c r="K150" s="35"/>
      <c r="L150" s="38"/>
      <c r="M150" s="196"/>
      <c r="N150" s="63"/>
      <c r="O150" s="63"/>
      <c r="P150" s="63"/>
      <c r="Q150" s="63"/>
      <c r="R150" s="63"/>
      <c r="S150" s="63"/>
      <c r="T150" s="64"/>
      <c r="AT150" s="17" t="s">
        <v>232</v>
      </c>
      <c r="AU150" s="17" t="s">
        <v>86</v>
      </c>
    </row>
    <row r="151" spans="2:65" s="12" customFormat="1" ht="11.25">
      <c r="B151" s="198"/>
      <c r="C151" s="199"/>
      <c r="D151" s="194" t="s">
        <v>159</v>
      </c>
      <c r="E151" s="200" t="s">
        <v>19</v>
      </c>
      <c r="F151" s="201" t="s">
        <v>160</v>
      </c>
      <c r="G151" s="199"/>
      <c r="H151" s="200" t="s">
        <v>19</v>
      </c>
      <c r="I151" s="202"/>
      <c r="J151" s="199"/>
      <c r="K151" s="199"/>
      <c r="L151" s="203"/>
      <c r="M151" s="204"/>
      <c r="N151" s="205"/>
      <c r="O151" s="205"/>
      <c r="P151" s="205"/>
      <c r="Q151" s="205"/>
      <c r="R151" s="205"/>
      <c r="S151" s="205"/>
      <c r="T151" s="206"/>
      <c r="AT151" s="207" t="s">
        <v>159</v>
      </c>
      <c r="AU151" s="207" t="s">
        <v>86</v>
      </c>
      <c r="AV151" s="12" t="s">
        <v>84</v>
      </c>
      <c r="AW151" s="12" t="s">
        <v>37</v>
      </c>
      <c r="AX151" s="12" t="s">
        <v>76</v>
      </c>
      <c r="AY151" s="207" t="s">
        <v>141</v>
      </c>
    </row>
    <row r="152" spans="2:65" s="13" customFormat="1" ht="11.25">
      <c r="B152" s="208"/>
      <c r="C152" s="209"/>
      <c r="D152" s="194" t="s">
        <v>159</v>
      </c>
      <c r="E152" s="210" t="s">
        <v>19</v>
      </c>
      <c r="F152" s="211" t="s">
        <v>234</v>
      </c>
      <c r="G152" s="209"/>
      <c r="H152" s="212">
        <v>57.393999999999998</v>
      </c>
      <c r="I152" s="213"/>
      <c r="J152" s="209"/>
      <c r="K152" s="209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159</v>
      </c>
      <c r="AU152" s="218" t="s">
        <v>86</v>
      </c>
      <c r="AV152" s="13" t="s">
        <v>86</v>
      </c>
      <c r="AW152" s="13" t="s">
        <v>37</v>
      </c>
      <c r="AX152" s="13" t="s">
        <v>76</v>
      </c>
      <c r="AY152" s="218" t="s">
        <v>141</v>
      </c>
    </row>
    <row r="153" spans="2:65" s="13" customFormat="1" ht="11.25">
      <c r="B153" s="208"/>
      <c r="C153" s="209"/>
      <c r="D153" s="194" t="s">
        <v>159</v>
      </c>
      <c r="E153" s="210" t="s">
        <v>19</v>
      </c>
      <c r="F153" s="211" t="s">
        <v>235</v>
      </c>
      <c r="G153" s="209"/>
      <c r="H153" s="212">
        <v>-2.016</v>
      </c>
      <c r="I153" s="213"/>
      <c r="J153" s="209"/>
      <c r="K153" s="209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159</v>
      </c>
      <c r="AU153" s="218" t="s">
        <v>86</v>
      </c>
      <c r="AV153" s="13" t="s">
        <v>86</v>
      </c>
      <c r="AW153" s="13" t="s">
        <v>37</v>
      </c>
      <c r="AX153" s="13" t="s">
        <v>76</v>
      </c>
      <c r="AY153" s="218" t="s">
        <v>141</v>
      </c>
    </row>
    <row r="154" spans="2:65" s="13" customFormat="1" ht="11.25">
      <c r="B154" s="208"/>
      <c r="C154" s="209"/>
      <c r="D154" s="194" t="s">
        <v>159</v>
      </c>
      <c r="E154" s="210" t="s">
        <v>19</v>
      </c>
      <c r="F154" s="211" t="s">
        <v>236</v>
      </c>
      <c r="G154" s="209"/>
      <c r="H154" s="212">
        <v>-13.973000000000001</v>
      </c>
      <c r="I154" s="213"/>
      <c r="J154" s="209"/>
      <c r="K154" s="209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159</v>
      </c>
      <c r="AU154" s="218" t="s">
        <v>86</v>
      </c>
      <c r="AV154" s="13" t="s">
        <v>86</v>
      </c>
      <c r="AW154" s="13" t="s">
        <v>37</v>
      </c>
      <c r="AX154" s="13" t="s">
        <v>76</v>
      </c>
      <c r="AY154" s="218" t="s">
        <v>141</v>
      </c>
    </row>
    <row r="155" spans="2:65" s="13" customFormat="1" ht="11.25">
      <c r="B155" s="208"/>
      <c r="C155" s="209"/>
      <c r="D155" s="194" t="s">
        <v>159</v>
      </c>
      <c r="E155" s="210" t="s">
        <v>19</v>
      </c>
      <c r="F155" s="211" t="s">
        <v>237</v>
      </c>
      <c r="G155" s="209"/>
      <c r="H155" s="212">
        <v>-0.83399999999999996</v>
      </c>
      <c r="I155" s="213"/>
      <c r="J155" s="209"/>
      <c r="K155" s="209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159</v>
      </c>
      <c r="AU155" s="218" t="s">
        <v>86</v>
      </c>
      <c r="AV155" s="13" t="s">
        <v>86</v>
      </c>
      <c r="AW155" s="13" t="s">
        <v>37</v>
      </c>
      <c r="AX155" s="13" t="s">
        <v>76</v>
      </c>
      <c r="AY155" s="218" t="s">
        <v>141</v>
      </c>
    </row>
    <row r="156" spans="2:65" s="13" customFormat="1" ht="11.25">
      <c r="B156" s="208"/>
      <c r="C156" s="209"/>
      <c r="D156" s="194" t="s">
        <v>159</v>
      </c>
      <c r="E156" s="210" t="s">
        <v>19</v>
      </c>
      <c r="F156" s="211" t="s">
        <v>238</v>
      </c>
      <c r="G156" s="209"/>
      <c r="H156" s="212">
        <v>-0.32200000000000001</v>
      </c>
      <c r="I156" s="213"/>
      <c r="J156" s="209"/>
      <c r="K156" s="209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159</v>
      </c>
      <c r="AU156" s="218" t="s">
        <v>86</v>
      </c>
      <c r="AV156" s="13" t="s">
        <v>86</v>
      </c>
      <c r="AW156" s="13" t="s">
        <v>37</v>
      </c>
      <c r="AX156" s="13" t="s">
        <v>76</v>
      </c>
      <c r="AY156" s="218" t="s">
        <v>141</v>
      </c>
    </row>
    <row r="157" spans="2:65" s="14" customFormat="1" ht="11.25">
      <c r="B157" s="219"/>
      <c r="C157" s="220"/>
      <c r="D157" s="194" t="s">
        <v>159</v>
      </c>
      <c r="E157" s="221" t="s">
        <v>107</v>
      </c>
      <c r="F157" s="222" t="s">
        <v>172</v>
      </c>
      <c r="G157" s="220"/>
      <c r="H157" s="223">
        <v>40.249000000000002</v>
      </c>
      <c r="I157" s="224"/>
      <c r="J157" s="220"/>
      <c r="K157" s="220"/>
      <c r="L157" s="225"/>
      <c r="M157" s="226"/>
      <c r="N157" s="227"/>
      <c r="O157" s="227"/>
      <c r="P157" s="227"/>
      <c r="Q157" s="227"/>
      <c r="R157" s="227"/>
      <c r="S157" s="227"/>
      <c r="T157" s="228"/>
      <c r="AT157" s="229" t="s">
        <v>159</v>
      </c>
      <c r="AU157" s="229" t="s">
        <v>86</v>
      </c>
      <c r="AV157" s="14" t="s">
        <v>148</v>
      </c>
      <c r="AW157" s="14" t="s">
        <v>37</v>
      </c>
      <c r="AX157" s="14" t="s">
        <v>84</v>
      </c>
      <c r="AY157" s="229" t="s">
        <v>141</v>
      </c>
    </row>
    <row r="158" spans="2:65" s="1" customFormat="1" ht="16.5" customHeight="1">
      <c r="B158" s="34"/>
      <c r="C158" s="230" t="s">
        <v>239</v>
      </c>
      <c r="D158" s="230" t="s">
        <v>240</v>
      </c>
      <c r="E158" s="231" t="s">
        <v>241</v>
      </c>
      <c r="F158" s="232" t="s">
        <v>242</v>
      </c>
      <c r="G158" s="233" t="s">
        <v>221</v>
      </c>
      <c r="H158" s="234">
        <v>76.070999999999998</v>
      </c>
      <c r="I158" s="235"/>
      <c r="J158" s="236">
        <f>ROUND(I158*H158,2)</f>
        <v>0</v>
      </c>
      <c r="K158" s="232" t="s">
        <v>19</v>
      </c>
      <c r="L158" s="237"/>
      <c r="M158" s="238" t="s">
        <v>19</v>
      </c>
      <c r="N158" s="239" t="s">
        <v>47</v>
      </c>
      <c r="O158" s="63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AR158" s="192" t="s">
        <v>212</v>
      </c>
      <c r="AT158" s="192" t="s">
        <v>240</v>
      </c>
      <c r="AU158" s="192" t="s">
        <v>86</v>
      </c>
      <c r="AY158" s="17" t="s">
        <v>141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7" t="s">
        <v>84</v>
      </c>
      <c r="BK158" s="193">
        <f>ROUND(I158*H158,2)</f>
        <v>0</v>
      </c>
      <c r="BL158" s="17" t="s">
        <v>148</v>
      </c>
      <c r="BM158" s="192" t="s">
        <v>243</v>
      </c>
    </row>
    <row r="159" spans="2:65" s="1" customFormat="1" ht="11.25">
      <c r="B159" s="34"/>
      <c r="C159" s="35"/>
      <c r="D159" s="194" t="s">
        <v>150</v>
      </c>
      <c r="E159" s="35"/>
      <c r="F159" s="195" t="s">
        <v>242</v>
      </c>
      <c r="G159" s="35"/>
      <c r="H159" s="35"/>
      <c r="I159" s="108"/>
      <c r="J159" s="35"/>
      <c r="K159" s="35"/>
      <c r="L159" s="38"/>
      <c r="M159" s="196"/>
      <c r="N159" s="63"/>
      <c r="O159" s="63"/>
      <c r="P159" s="63"/>
      <c r="Q159" s="63"/>
      <c r="R159" s="63"/>
      <c r="S159" s="63"/>
      <c r="T159" s="64"/>
      <c r="AT159" s="17" t="s">
        <v>150</v>
      </c>
      <c r="AU159" s="17" t="s">
        <v>86</v>
      </c>
    </row>
    <row r="160" spans="2:65" s="1" customFormat="1" ht="29.25">
      <c r="B160" s="34"/>
      <c r="C160" s="35"/>
      <c r="D160" s="194" t="s">
        <v>232</v>
      </c>
      <c r="E160" s="35"/>
      <c r="F160" s="197" t="s">
        <v>244</v>
      </c>
      <c r="G160" s="35"/>
      <c r="H160" s="35"/>
      <c r="I160" s="108"/>
      <c r="J160" s="35"/>
      <c r="K160" s="35"/>
      <c r="L160" s="38"/>
      <c r="M160" s="196"/>
      <c r="N160" s="63"/>
      <c r="O160" s="63"/>
      <c r="P160" s="63"/>
      <c r="Q160" s="63"/>
      <c r="R160" s="63"/>
      <c r="S160" s="63"/>
      <c r="T160" s="64"/>
      <c r="AT160" s="17" t="s">
        <v>232</v>
      </c>
      <c r="AU160" s="17" t="s">
        <v>86</v>
      </c>
    </row>
    <row r="161" spans="2:65" s="13" customFormat="1" ht="11.25">
      <c r="B161" s="208"/>
      <c r="C161" s="209"/>
      <c r="D161" s="194" t="s">
        <v>159</v>
      </c>
      <c r="E161" s="210" t="s">
        <v>19</v>
      </c>
      <c r="F161" s="211" t="s">
        <v>245</v>
      </c>
      <c r="G161" s="209"/>
      <c r="H161" s="212">
        <v>76.070999999999998</v>
      </c>
      <c r="I161" s="213"/>
      <c r="J161" s="209"/>
      <c r="K161" s="209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159</v>
      </c>
      <c r="AU161" s="218" t="s">
        <v>86</v>
      </c>
      <c r="AV161" s="13" t="s">
        <v>86</v>
      </c>
      <c r="AW161" s="13" t="s">
        <v>37</v>
      </c>
      <c r="AX161" s="13" t="s">
        <v>84</v>
      </c>
      <c r="AY161" s="218" t="s">
        <v>141</v>
      </c>
    </row>
    <row r="162" spans="2:65" s="1" customFormat="1" ht="16.5" customHeight="1">
      <c r="B162" s="34"/>
      <c r="C162" s="181" t="s">
        <v>246</v>
      </c>
      <c r="D162" s="181" t="s">
        <v>143</v>
      </c>
      <c r="E162" s="182" t="s">
        <v>247</v>
      </c>
      <c r="F162" s="183" t="s">
        <v>248</v>
      </c>
      <c r="G162" s="184" t="s">
        <v>92</v>
      </c>
      <c r="H162" s="185">
        <v>13.973000000000001</v>
      </c>
      <c r="I162" s="186"/>
      <c r="J162" s="187">
        <f>ROUND(I162*H162,2)</f>
        <v>0</v>
      </c>
      <c r="K162" s="183" t="s">
        <v>147</v>
      </c>
      <c r="L162" s="38"/>
      <c r="M162" s="188" t="s">
        <v>19</v>
      </c>
      <c r="N162" s="189" t="s">
        <v>47</v>
      </c>
      <c r="O162" s="63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AR162" s="192" t="s">
        <v>148</v>
      </c>
      <c r="AT162" s="192" t="s">
        <v>143</v>
      </c>
      <c r="AU162" s="192" t="s">
        <v>86</v>
      </c>
      <c r="AY162" s="17" t="s">
        <v>141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7" t="s">
        <v>84</v>
      </c>
      <c r="BK162" s="193">
        <f>ROUND(I162*H162,2)</f>
        <v>0</v>
      </c>
      <c r="BL162" s="17" t="s">
        <v>148</v>
      </c>
      <c r="BM162" s="192" t="s">
        <v>249</v>
      </c>
    </row>
    <row r="163" spans="2:65" s="1" customFormat="1" ht="19.5">
      <c r="B163" s="34"/>
      <c r="C163" s="35"/>
      <c r="D163" s="194" t="s">
        <v>150</v>
      </c>
      <c r="E163" s="35"/>
      <c r="F163" s="195" t="s">
        <v>250</v>
      </c>
      <c r="G163" s="35"/>
      <c r="H163" s="35"/>
      <c r="I163" s="108"/>
      <c r="J163" s="35"/>
      <c r="K163" s="35"/>
      <c r="L163" s="38"/>
      <c r="M163" s="196"/>
      <c r="N163" s="63"/>
      <c r="O163" s="63"/>
      <c r="P163" s="63"/>
      <c r="Q163" s="63"/>
      <c r="R163" s="63"/>
      <c r="S163" s="63"/>
      <c r="T163" s="64"/>
      <c r="AT163" s="17" t="s">
        <v>150</v>
      </c>
      <c r="AU163" s="17" t="s">
        <v>86</v>
      </c>
    </row>
    <row r="164" spans="2:65" s="1" customFormat="1" ht="68.25">
      <c r="B164" s="34"/>
      <c r="C164" s="35"/>
      <c r="D164" s="194" t="s">
        <v>152</v>
      </c>
      <c r="E164" s="35"/>
      <c r="F164" s="197" t="s">
        <v>251</v>
      </c>
      <c r="G164" s="35"/>
      <c r="H164" s="35"/>
      <c r="I164" s="108"/>
      <c r="J164" s="35"/>
      <c r="K164" s="35"/>
      <c r="L164" s="38"/>
      <c r="M164" s="196"/>
      <c r="N164" s="63"/>
      <c r="O164" s="63"/>
      <c r="P164" s="63"/>
      <c r="Q164" s="63"/>
      <c r="R164" s="63"/>
      <c r="S164" s="63"/>
      <c r="T164" s="64"/>
      <c r="AT164" s="17" t="s">
        <v>152</v>
      </c>
      <c r="AU164" s="17" t="s">
        <v>86</v>
      </c>
    </row>
    <row r="165" spans="2:65" s="1" customFormat="1" ht="19.5">
      <c r="B165" s="34"/>
      <c r="C165" s="35"/>
      <c r="D165" s="194" t="s">
        <v>232</v>
      </c>
      <c r="E165" s="35"/>
      <c r="F165" s="197" t="s">
        <v>252</v>
      </c>
      <c r="G165" s="35"/>
      <c r="H165" s="35"/>
      <c r="I165" s="108"/>
      <c r="J165" s="35"/>
      <c r="K165" s="35"/>
      <c r="L165" s="38"/>
      <c r="M165" s="196"/>
      <c r="N165" s="63"/>
      <c r="O165" s="63"/>
      <c r="P165" s="63"/>
      <c r="Q165" s="63"/>
      <c r="R165" s="63"/>
      <c r="S165" s="63"/>
      <c r="T165" s="64"/>
      <c r="AT165" s="17" t="s">
        <v>232</v>
      </c>
      <c r="AU165" s="17" t="s">
        <v>86</v>
      </c>
    </row>
    <row r="166" spans="2:65" s="12" customFormat="1" ht="11.25">
      <c r="B166" s="198"/>
      <c r="C166" s="199"/>
      <c r="D166" s="194" t="s">
        <v>159</v>
      </c>
      <c r="E166" s="200" t="s">
        <v>19</v>
      </c>
      <c r="F166" s="201" t="s">
        <v>253</v>
      </c>
      <c r="G166" s="199"/>
      <c r="H166" s="200" t="s">
        <v>19</v>
      </c>
      <c r="I166" s="202"/>
      <c r="J166" s="199"/>
      <c r="K166" s="199"/>
      <c r="L166" s="203"/>
      <c r="M166" s="204"/>
      <c r="N166" s="205"/>
      <c r="O166" s="205"/>
      <c r="P166" s="205"/>
      <c r="Q166" s="205"/>
      <c r="R166" s="205"/>
      <c r="S166" s="205"/>
      <c r="T166" s="206"/>
      <c r="AT166" s="207" t="s">
        <v>159</v>
      </c>
      <c r="AU166" s="207" t="s">
        <v>86</v>
      </c>
      <c r="AV166" s="12" t="s">
        <v>84</v>
      </c>
      <c r="AW166" s="12" t="s">
        <v>37</v>
      </c>
      <c r="AX166" s="12" t="s">
        <v>76</v>
      </c>
      <c r="AY166" s="207" t="s">
        <v>141</v>
      </c>
    </row>
    <row r="167" spans="2:65" s="13" customFormat="1" ht="11.25">
      <c r="B167" s="208"/>
      <c r="C167" s="209"/>
      <c r="D167" s="194" t="s">
        <v>159</v>
      </c>
      <c r="E167" s="210" t="s">
        <v>19</v>
      </c>
      <c r="F167" s="211" t="s">
        <v>254</v>
      </c>
      <c r="G167" s="209"/>
      <c r="H167" s="212">
        <v>4.907</v>
      </c>
      <c r="I167" s="213"/>
      <c r="J167" s="209"/>
      <c r="K167" s="209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159</v>
      </c>
      <c r="AU167" s="218" t="s">
        <v>86</v>
      </c>
      <c r="AV167" s="13" t="s">
        <v>86</v>
      </c>
      <c r="AW167" s="13" t="s">
        <v>37</v>
      </c>
      <c r="AX167" s="13" t="s">
        <v>76</v>
      </c>
      <c r="AY167" s="218" t="s">
        <v>141</v>
      </c>
    </row>
    <row r="168" spans="2:65" s="13" customFormat="1" ht="11.25">
      <c r="B168" s="208"/>
      <c r="C168" s="209"/>
      <c r="D168" s="194" t="s">
        <v>159</v>
      </c>
      <c r="E168" s="210" t="s">
        <v>19</v>
      </c>
      <c r="F168" s="211" t="s">
        <v>255</v>
      </c>
      <c r="G168" s="209"/>
      <c r="H168" s="212">
        <v>5.6539999999999999</v>
      </c>
      <c r="I168" s="213"/>
      <c r="J168" s="209"/>
      <c r="K168" s="209"/>
      <c r="L168" s="214"/>
      <c r="M168" s="215"/>
      <c r="N168" s="216"/>
      <c r="O168" s="216"/>
      <c r="P168" s="216"/>
      <c r="Q168" s="216"/>
      <c r="R168" s="216"/>
      <c r="S168" s="216"/>
      <c r="T168" s="217"/>
      <c r="AT168" s="218" t="s">
        <v>159</v>
      </c>
      <c r="AU168" s="218" t="s">
        <v>86</v>
      </c>
      <c r="AV168" s="13" t="s">
        <v>86</v>
      </c>
      <c r="AW168" s="13" t="s">
        <v>37</v>
      </c>
      <c r="AX168" s="13" t="s">
        <v>76</v>
      </c>
      <c r="AY168" s="218" t="s">
        <v>141</v>
      </c>
    </row>
    <row r="169" spans="2:65" s="13" customFormat="1" ht="11.25">
      <c r="B169" s="208"/>
      <c r="C169" s="209"/>
      <c r="D169" s="194" t="s">
        <v>159</v>
      </c>
      <c r="E169" s="210" t="s">
        <v>19</v>
      </c>
      <c r="F169" s="211" t="s">
        <v>256</v>
      </c>
      <c r="G169" s="209"/>
      <c r="H169" s="212">
        <v>4.5679999999999996</v>
      </c>
      <c r="I169" s="213"/>
      <c r="J169" s="209"/>
      <c r="K169" s="209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159</v>
      </c>
      <c r="AU169" s="218" t="s">
        <v>86</v>
      </c>
      <c r="AV169" s="13" t="s">
        <v>86</v>
      </c>
      <c r="AW169" s="13" t="s">
        <v>37</v>
      </c>
      <c r="AX169" s="13" t="s">
        <v>76</v>
      </c>
      <c r="AY169" s="218" t="s">
        <v>141</v>
      </c>
    </row>
    <row r="170" spans="2:65" s="13" customFormat="1" ht="11.25">
      <c r="B170" s="208"/>
      <c r="C170" s="209"/>
      <c r="D170" s="194" t="s">
        <v>159</v>
      </c>
      <c r="E170" s="210" t="s">
        <v>19</v>
      </c>
      <c r="F170" s="211" t="s">
        <v>237</v>
      </c>
      <c r="G170" s="209"/>
      <c r="H170" s="212">
        <v>-0.83399999999999996</v>
      </c>
      <c r="I170" s="213"/>
      <c r="J170" s="209"/>
      <c r="K170" s="209"/>
      <c r="L170" s="214"/>
      <c r="M170" s="215"/>
      <c r="N170" s="216"/>
      <c r="O170" s="216"/>
      <c r="P170" s="216"/>
      <c r="Q170" s="216"/>
      <c r="R170" s="216"/>
      <c r="S170" s="216"/>
      <c r="T170" s="217"/>
      <c r="AT170" s="218" t="s">
        <v>159</v>
      </c>
      <c r="AU170" s="218" t="s">
        <v>86</v>
      </c>
      <c r="AV170" s="13" t="s">
        <v>86</v>
      </c>
      <c r="AW170" s="13" t="s">
        <v>37</v>
      </c>
      <c r="AX170" s="13" t="s">
        <v>76</v>
      </c>
      <c r="AY170" s="218" t="s">
        <v>141</v>
      </c>
    </row>
    <row r="171" spans="2:65" s="13" customFormat="1" ht="11.25">
      <c r="B171" s="208"/>
      <c r="C171" s="209"/>
      <c r="D171" s="194" t="s">
        <v>159</v>
      </c>
      <c r="E171" s="210" t="s">
        <v>19</v>
      </c>
      <c r="F171" s="211" t="s">
        <v>238</v>
      </c>
      <c r="G171" s="209"/>
      <c r="H171" s="212">
        <v>-0.32200000000000001</v>
      </c>
      <c r="I171" s="213"/>
      <c r="J171" s="209"/>
      <c r="K171" s="209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159</v>
      </c>
      <c r="AU171" s="218" t="s">
        <v>86</v>
      </c>
      <c r="AV171" s="13" t="s">
        <v>86</v>
      </c>
      <c r="AW171" s="13" t="s">
        <v>37</v>
      </c>
      <c r="AX171" s="13" t="s">
        <v>76</v>
      </c>
      <c r="AY171" s="218" t="s">
        <v>141</v>
      </c>
    </row>
    <row r="172" spans="2:65" s="14" customFormat="1" ht="11.25">
      <c r="B172" s="219"/>
      <c r="C172" s="220"/>
      <c r="D172" s="194" t="s">
        <v>159</v>
      </c>
      <c r="E172" s="221" t="s">
        <v>104</v>
      </c>
      <c r="F172" s="222" t="s">
        <v>172</v>
      </c>
      <c r="G172" s="220"/>
      <c r="H172" s="223">
        <v>13.973000000000001</v>
      </c>
      <c r="I172" s="224"/>
      <c r="J172" s="220"/>
      <c r="K172" s="220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159</v>
      </c>
      <c r="AU172" s="229" t="s">
        <v>86</v>
      </c>
      <c r="AV172" s="14" t="s">
        <v>148</v>
      </c>
      <c r="AW172" s="14" t="s">
        <v>37</v>
      </c>
      <c r="AX172" s="14" t="s">
        <v>84</v>
      </c>
      <c r="AY172" s="229" t="s">
        <v>141</v>
      </c>
    </row>
    <row r="173" spans="2:65" s="1" customFormat="1" ht="16.5" customHeight="1">
      <c r="B173" s="34"/>
      <c r="C173" s="230" t="s">
        <v>257</v>
      </c>
      <c r="D173" s="230" t="s">
        <v>240</v>
      </c>
      <c r="E173" s="231" t="s">
        <v>258</v>
      </c>
      <c r="F173" s="232" t="s">
        <v>259</v>
      </c>
      <c r="G173" s="233" t="s">
        <v>221</v>
      </c>
      <c r="H173" s="234">
        <v>26.408999999999999</v>
      </c>
      <c r="I173" s="235"/>
      <c r="J173" s="236">
        <f>ROUND(I173*H173,2)</f>
        <v>0</v>
      </c>
      <c r="K173" s="232" t="s">
        <v>147</v>
      </c>
      <c r="L173" s="237"/>
      <c r="M173" s="238" t="s">
        <v>19</v>
      </c>
      <c r="N173" s="239" t="s">
        <v>47</v>
      </c>
      <c r="O173" s="63"/>
      <c r="P173" s="190">
        <f>O173*H173</f>
        <v>0</v>
      </c>
      <c r="Q173" s="190">
        <v>1</v>
      </c>
      <c r="R173" s="190">
        <f>Q173*H173</f>
        <v>26.408999999999999</v>
      </c>
      <c r="S173" s="190">
        <v>0</v>
      </c>
      <c r="T173" s="191">
        <f>S173*H173</f>
        <v>0</v>
      </c>
      <c r="AR173" s="192" t="s">
        <v>212</v>
      </c>
      <c r="AT173" s="192" t="s">
        <v>240</v>
      </c>
      <c r="AU173" s="192" t="s">
        <v>86</v>
      </c>
      <c r="AY173" s="17" t="s">
        <v>141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7" t="s">
        <v>84</v>
      </c>
      <c r="BK173" s="193">
        <f>ROUND(I173*H173,2)</f>
        <v>0</v>
      </c>
      <c r="BL173" s="17" t="s">
        <v>148</v>
      </c>
      <c r="BM173" s="192" t="s">
        <v>260</v>
      </c>
    </row>
    <row r="174" spans="2:65" s="1" customFormat="1" ht="11.25">
      <c r="B174" s="34"/>
      <c r="C174" s="35"/>
      <c r="D174" s="194" t="s">
        <v>150</v>
      </c>
      <c r="E174" s="35"/>
      <c r="F174" s="195" t="s">
        <v>259</v>
      </c>
      <c r="G174" s="35"/>
      <c r="H174" s="35"/>
      <c r="I174" s="108"/>
      <c r="J174" s="35"/>
      <c r="K174" s="35"/>
      <c r="L174" s="38"/>
      <c r="M174" s="196"/>
      <c r="N174" s="63"/>
      <c r="O174" s="63"/>
      <c r="P174" s="63"/>
      <c r="Q174" s="63"/>
      <c r="R174" s="63"/>
      <c r="S174" s="63"/>
      <c r="T174" s="64"/>
      <c r="AT174" s="17" t="s">
        <v>150</v>
      </c>
      <c r="AU174" s="17" t="s">
        <v>86</v>
      </c>
    </row>
    <row r="175" spans="2:65" s="13" customFormat="1" ht="11.25">
      <c r="B175" s="208"/>
      <c r="C175" s="209"/>
      <c r="D175" s="194" t="s">
        <v>159</v>
      </c>
      <c r="E175" s="210" t="s">
        <v>19</v>
      </c>
      <c r="F175" s="211" t="s">
        <v>261</v>
      </c>
      <c r="G175" s="209"/>
      <c r="H175" s="212">
        <v>26.408999999999999</v>
      </c>
      <c r="I175" s="213"/>
      <c r="J175" s="209"/>
      <c r="K175" s="209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159</v>
      </c>
      <c r="AU175" s="218" t="s">
        <v>86</v>
      </c>
      <c r="AV175" s="13" t="s">
        <v>86</v>
      </c>
      <c r="AW175" s="13" t="s">
        <v>37</v>
      </c>
      <c r="AX175" s="13" t="s">
        <v>84</v>
      </c>
      <c r="AY175" s="218" t="s">
        <v>141</v>
      </c>
    </row>
    <row r="176" spans="2:65" s="11" customFormat="1" ht="22.9" customHeight="1">
      <c r="B176" s="165"/>
      <c r="C176" s="166"/>
      <c r="D176" s="167" t="s">
        <v>75</v>
      </c>
      <c r="E176" s="179" t="s">
        <v>148</v>
      </c>
      <c r="F176" s="179" t="s">
        <v>262</v>
      </c>
      <c r="G176" s="166"/>
      <c r="H176" s="166"/>
      <c r="I176" s="169"/>
      <c r="J176" s="180">
        <f>BK176</f>
        <v>0</v>
      </c>
      <c r="K176" s="166"/>
      <c r="L176" s="171"/>
      <c r="M176" s="172"/>
      <c r="N176" s="173"/>
      <c r="O176" s="173"/>
      <c r="P176" s="174">
        <f>SUM(P177:P202)</f>
        <v>0</v>
      </c>
      <c r="Q176" s="173"/>
      <c r="R176" s="174">
        <f>SUM(R177:R202)</f>
        <v>0.1055628</v>
      </c>
      <c r="S176" s="173"/>
      <c r="T176" s="175">
        <f>SUM(T177:T202)</f>
        <v>0</v>
      </c>
      <c r="AR176" s="176" t="s">
        <v>84</v>
      </c>
      <c r="AT176" s="177" t="s">
        <v>75</v>
      </c>
      <c r="AU176" s="177" t="s">
        <v>84</v>
      </c>
      <c r="AY176" s="176" t="s">
        <v>141</v>
      </c>
      <c r="BK176" s="178">
        <f>SUM(BK177:BK202)</f>
        <v>0</v>
      </c>
    </row>
    <row r="177" spans="2:65" s="1" customFormat="1" ht="16.5" customHeight="1">
      <c r="B177" s="34"/>
      <c r="C177" s="181" t="s">
        <v>263</v>
      </c>
      <c r="D177" s="181" t="s">
        <v>143</v>
      </c>
      <c r="E177" s="182" t="s">
        <v>264</v>
      </c>
      <c r="F177" s="183" t="s">
        <v>265</v>
      </c>
      <c r="G177" s="184" t="s">
        <v>92</v>
      </c>
      <c r="H177" s="185">
        <v>2.016</v>
      </c>
      <c r="I177" s="186"/>
      <c r="J177" s="187">
        <f>ROUND(I177*H177,2)</f>
        <v>0</v>
      </c>
      <c r="K177" s="183" t="s">
        <v>147</v>
      </c>
      <c r="L177" s="38"/>
      <c r="M177" s="188" t="s">
        <v>19</v>
      </c>
      <c r="N177" s="189" t="s">
        <v>47</v>
      </c>
      <c r="O177" s="63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AR177" s="192" t="s">
        <v>148</v>
      </c>
      <c r="AT177" s="192" t="s">
        <v>143</v>
      </c>
      <c r="AU177" s="192" t="s">
        <v>86</v>
      </c>
      <c r="AY177" s="17" t="s">
        <v>141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7" t="s">
        <v>84</v>
      </c>
      <c r="BK177" s="193">
        <f>ROUND(I177*H177,2)</f>
        <v>0</v>
      </c>
      <c r="BL177" s="17" t="s">
        <v>148</v>
      </c>
      <c r="BM177" s="192" t="s">
        <v>266</v>
      </c>
    </row>
    <row r="178" spans="2:65" s="1" customFormat="1" ht="11.25">
      <c r="B178" s="34"/>
      <c r="C178" s="35"/>
      <c r="D178" s="194" t="s">
        <v>150</v>
      </c>
      <c r="E178" s="35"/>
      <c r="F178" s="195" t="s">
        <v>267</v>
      </c>
      <c r="G178" s="35"/>
      <c r="H178" s="35"/>
      <c r="I178" s="108"/>
      <c r="J178" s="35"/>
      <c r="K178" s="35"/>
      <c r="L178" s="38"/>
      <c r="M178" s="196"/>
      <c r="N178" s="63"/>
      <c r="O178" s="63"/>
      <c r="P178" s="63"/>
      <c r="Q178" s="63"/>
      <c r="R178" s="63"/>
      <c r="S178" s="63"/>
      <c r="T178" s="64"/>
      <c r="AT178" s="17" t="s">
        <v>150</v>
      </c>
      <c r="AU178" s="17" t="s">
        <v>86</v>
      </c>
    </row>
    <row r="179" spans="2:65" s="1" customFormat="1" ht="39">
      <c r="B179" s="34"/>
      <c r="C179" s="35"/>
      <c r="D179" s="194" t="s">
        <v>152</v>
      </c>
      <c r="E179" s="35"/>
      <c r="F179" s="197" t="s">
        <v>268</v>
      </c>
      <c r="G179" s="35"/>
      <c r="H179" s="35"/>
      <c r="I179" s="108"/>
      <c r="J179" s="35"/>
      <c r="K179" s="35"/>
      <c r="L179" s="38"/>
      <c r="M179" s="196"/>
      <c r="N179" s="63"/>
      <c r="O179" s="63"/>
      <c r="P179" s="63"/>
      <c r="Q179" s="63"/>
      <c r="R179" s="63"/>
      <c r="S179" s="63"/>
      <c r="T179" s="64"/>
      <c r="AT179" s="17" t="s">
        <v>152</v>
      </c>
      <c r="AU179" s="17" t="s">
        <v>86</v>
      </c>
    </row>
    <row r="180" spans="2:65" s="1" customFormat="1" ht="19.5">
      <c r="B180" s="34"/>
      <c r="C180" s="35"/>
      <c r="D180" s="194" t="s">
        <v>232</v>
      </c>
      <c r="E180" s="35"/>
      <c r="F180" s="197" t="s">
        <v>269</v>
      </c>
      <c r="G180" s="35"/>
      <c r="H180" s="35"/>
      <c r="I180" s="108"/>
      <c r="J180" s="35"/>
      <c r="K180" s="35"/>
      <c r="L180" s="38"/>
      <c r="M180" s="196"/>
      <c r="N180" s="63"/>
      <c r="O180" s="63"/>
      <c r="P180" s="63"/>
      <c r="Q180" s="63"/>
      <c r="R180" s="63"/>
      <c r="S180" s="63"/>
      <c r="T180" s="64"/>
      <c r="AT180" s="17" t="s">
        <v>232</v>
      </c>
      <c r="AU180" s="17" t="s">
        <v>86</v>
      </c>
    </row>
    <row r="181" spans="2:65" s="12" customFormat="1" ht="11.25">
      <c r="B181" s="198"/>
      <c r="C181" s="199"/>
      <c r="D181" s="194" t="s">
        <v>159</v>
      </c>
      <c r="E181" s="200" t="s">
        <v>19</v>
      </c>
      <c r="F181" s="201" t="s">
        <v>253</v>
      </c>
      <c r="G181" s="199"/>
      <c r="H181" s="200" t="s">
        <v>19</v>
      </c>
      <c r="I181" s="202"/>
      <c r="J181" s="199"/>
      <c r="K181" s="199"/>
      <c r="L181" s="203"/>
      <c r="M181" s="204"/>
      <c r="N181" s="205"/>
      <c r="O181" s="205"/>
      <c r="P181" s="205"/>
      <c r="Q181" s="205"/>
      <c r="R181" s="205"/>
      <c r="S181" s="205"/>
      <c r="T181" s="206"/>
      <c r="AT181" s="207" t="s">
        <v>159</v>
      </c>
      <c r="AU181" s="207" t="s">
        <v>86</v>
      </c>
      <c r="AV181" s="12" t="s">
        <v>84</v>
      </c>
      <c r="AW181" s="12" t="s">
        <v>37</v>
      </c>
      <c r="AX181" s="12" t="s">
        <v>76</v>
      </c>
      <c r="AY181" s="207" t="s">
        <v>141</v>
      </c>
    </row>
    <row r="182" spans="2:65" s="13" customFormat="1" ht="11.25">
      <c r="B182" s="208"/>
      <c r="C182" s="209"/>
      <c r="D182" s="194" t="s">
        <v>159</v>
      </c>
      <c r="E182" s="210" t="s">
        <v>19</v>
      </c>
      <c r="F182" s="211" t="s">
        <v>270</v>
      </c>
      <c r="G182" s="209"/>
      <c r="H182" s="212">
        <v>1.044</v>
      </c>
      <c r="I182" s="213"/>
      <c r="J182" s="209"/>
      <c r="K182" s="209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159</v>
      </c>
      <c r="AU182" s="218" t="s">
        <v>86</v>
      </c>
      <c r="AV182" s="13" t="s">
        <v>86</v>
      </c>
      <c r="AW182" s="13" t="s">
        <v>37</v>
      </c>
      <c r="AX182" s="13" t="s">
        <v>76</v>
      </c>
      <c r="AY182" s="218" t="s">
        <v>141</v>
      </c>
    </row>
    <row r="183" spans="2:65" s="13" customFormat="1" ht="11.25">
      <c r="B183" s="208"/>
      <c r="C183" s="209"/>
      <c r="D183" s="194" t="s">
        <v>159</v>
      </c>
      <c r="E183" s="210" t="s">
        <v>19</v>
      </c>
      <c r="F183" s="211" t="s">
        <v>271</v>
      </c>
      <c r="G183" s="209"/>
      <c r="H183" s="212">
        <v>0</v>
      </c>
      <c r="I183" s="213"/>
      <c r="J183" s="209"/>
      <c r="K183" s="209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159</v>
      </c>
      <c r="AU183" s="218" t="s">
        <v>86</v>
      </c>
      <c r="AV183" s="13" t="s">
        <v>86</v>
      </c>
      <c r="AW183" s="13" t="s">
        <v>37</v>
      </c>
      <c r="AX183" s="13" t="s">
        <v>76</v>
      </c>
      <c r="AY183" s="218" t="s">
        <v>141</v>
      </c>
    </row>
    <row r="184" spans="2:65" s="13" customFormat="1" ht="11.25">
      <c r="B184" s="208"/>
      <c r="C184" s="209"/>
      <c r="D184" s="194" t="s">
        <v>159</v>
      </c>
      <c r="E184" s="210" t="s">
        <v>19</v>
      </c>
      <c r="F184" s="211" t="s">
        <v>272</v>
      </c>
      <c r="G184" s="209"/>
      <c r="H184" s="212">
        <v>0.97199999999999998</v>
      </c>
      <c r="I184" s="213"/>
      <c r="J184" s="209"/>
      <c r="K184" s="209"/>
      <c r="L184" s="214"/>
      <c r="M184" s="215"/>
      <c r="N184" s="216"/>
      <c r="O184" s="216"/>
      <c r="P184" s="216"/>
      <c r="Q184" s="216"/>
      <c r="R184" s="216"/>
      <c r="S184" s="216"/>
      <c r="T184" s="217"/>
      <c r="AT184" s="218" t="s">
        <v>159</v>
      </c>
      <c r="AU184" s="218" t="s">
        <v>86</v>
      </c>
      <c r="AV184" s="13" t="s">
        <v>86</v>
      </c>
      <c r="AW184" s="13" t="s">
        <v>37</v>
      </c>
      <c r="AX184" s="13" t="s">
        <v>76</v>
      </c>
      <c r="AY184" s="218" t="s">
        <v>141</v>
      </c>
    </row>
    <row r="185" spans="2:65" s="14" customFormat="1" ht="11.25">
      <c r="B185" s="219"/>
      <c r="C185" s="220"/>
      <c r="D185" s="194" t="s">
        <v>159</v>
      </c>
      <c r="E185" s="221" t="s">
        <v>101</v>
      </c>
      <c r="F185" s="222" t="s">
        <v>172</v>
      </c>
      <c r="G185" s="220"/>
      <c r="H185" s="223">
        <v>2.016</v>
      </c>
      <c r="I185" s="224"/>
      <c r="J185" s="220"/>
      <c r="K185" s="220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159</v>
      </c>
      <c r="AU185" s="229" t="s">
        <v>86</v>
      </c>
      <c r="AV185" s="14" t="s">
        <v>148</v>
      </c>
      <c r="AW185" s="14" t="s">
        <v>37</v>
      </c>
      <c r="AX185" s="14" t="s">
        <v>84</v>
      </c>
      <c r="AY185" s="229" t="s">
        <v>141</v>
      </c>
    </row>
    <row r="186" spans="2:65" s="1" customFormat="1" ht="16.5" customHeight="1">
      <c r="B186" s="34"/>
      <c r="C186" s="181" t="s">
        <v>8</v>
      </c>
      <c r="D186" s="181" t="s">
        <v>143</v>
      </c>
      <c r="E186" s="182" t="s">
        <v>273</v>
      </c>
      <c r="F186" s="183" t="s">
        <v>274</v>
      </c>
      <c r="G186" s="184" t="s">
        <v>92</v>
      </c>
      <c r="H186" s="185">
        <v>1.968</v>
      </c>
      <c r="I186" s="186"/>
      <c r="J186" s="187">
        <f>ROUND(I186*H186,2)</f>
        <v>0</v>
      </c>
      <c r="K186" s="183" t="s">
        <v>147</v>
      </c>
      <c r="L186" s="38"/>
      <c r="M186" s="188" t="s">
        <v>19</v>
      </c>
      <c r="N186" s="189" t="s">
        <v>47</v>
      </c>
      <c r="O186" s="63"/>
      <c r="P186" s="190">
        <f>O186*H186</f>
        <v>0</v>
      </c>
      <c r="Q186" s="190">
        <v>0</v>
      </c>
      <c r="R186" s="190">
        <f>Q186*H186</f>
        <v>0</v>
      </c>
      <c r="S186" s="190">
        <v>0</v>
      </c>
      <c r="T186" s="191">
        <f>S186*H186</f>
        <v>0</v>
      </c>
      <c r="AR186" s="192" t="s">
        <v>148</v>
      </c>
      <c r="AT186" s="192" t="s">
        <v>143</v>
      </c>
      <c r="AU186" s="192" t="s">
        <v>86</v>
      </c>
      <c r="AY186" s="17" t="s">
        <v>141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7" t="s">
        <v>84</v>
      </c>
      <c r="BK186" s="193">
        <f>ROUND(I186*H186,2)</f>
        <v>0</v>
      </c>
      <c r="BL186" s="17" t="s">
        <v>148</v>
      </c>
      <c r="BM186" s="192" t="s">
        <v>275</v>
      </c>
    </row>
    <row r="187" spans="2:65" s="1" customFormat="1" ht="11.25">
      <c r="B187" s="34"/>
      <c r="C187" s="35"/>
      <c r="D187" s="194" t="s">
        <v>150</v>
      </c>
      <c r="E187" s="35"/>
      <c r="F187" s="195" t="s">
        <v>276</v>
      </c>
      <c r="G187" s="35"/>
      <c r="H187" s="35"/>
      <c r="I187" s="108"/>
      <c r="J187" s="35"/>
      <c r="K187" s="35"/>
      <c r="L187" s="38"/>
      <c r="M187" s="196"/>
      <c r="N187" s="63"/>
      <c r="O187" s="63"/>
      <c r="P187" s="63"/>
      <c r="Q187" s="63"/>
      <c r="R187" s="63"/>
      <c r="S187" s="63"/>
      <c r="T187" s="64"/>
      <c r="AT187" s="17" t="s">
        <v>150</v>
      </c>
      <c r="AU187" s="17" t="s">
        <v>86</v>
      </c>
    </row>
    <row r="188" spans="2:65" s="1" customFormat="1" ht="39">
      <c r="B188" s="34"/>
      <c r="C188" s="35"/>
      <c r="D188" s="194" t="s">
        <v>152</v>
      </c>
      <c r="E188" s="35"/>
      <c r="F188" s="197" t="s">
        <v>277</v>
      </c>
      <c r="G188" s="35"/>
      <c r="H188" s="35"/>
      <c r="I188" s="108"/>
      <c r="J188" s="35"/>
      <c r="K188" s="35"/>
      <c r="L188" s="38"/>
      <c r="M188" s="196"/>
      <c r="N188" s="63"/>
      <c r="O188" s="63"/>
      <c r="P188" s="63"/>
      <c r="Q188" s="63"/>
      <c r="R188" s="63"/>
      <c r="S188" s="63"/>
      <c r="T188" s="64"/>
      <c r="AT188" s="17" t="s">
        <v>152</v>
      </c>
      <c r="AU188" s="17" t="s">
        <v>86</v>
      </c>
    </row>
    <row r="189" spans="2:65" s="12" customFormat="1" ht="11.25">
      <c r="B189" s="198"/>
      <c r="C189" s="199"/>
      <c r="D189" s="194" t="s">
        <v>159</v>
      </c>
      <c r="E189" s="200" t="s">
        <v>19</v>
      </c>
      <c r="F189" s="201" t="s">
        <v>278</v>
      </c>
      <c r="G189" s="199"/>
      <c r="H189" s="200" t="s">
        <v>19</v>
      </c>
      <c r="I189" s="202"/>
      <c r="J189" s="199"/>
      <c r="K189" s="199"/>
      <c r="L189" s="203"/>
      <c r="M189" s="204"/>
      <c r="N189" s="205"/>
      <c r="O189" s="205"/>
      <c r="P189" s="205"/>
      <c r="Q189" s="205"/>
      <c r="R189" s="205"/>
      <c r="S189" s="205"/>
      <c r="T189" s="206"/>
      <c r="AT189" s="207" t="s">
        <v>159</v>
      </c>
      <c r="AU189" s="207" t="s">
        <v>86</v>
      </c>
      <c r="AV189" s="12" t="s">
        <v>84</v>
      </c>
      <c r="AW189" s="12" t="s">
        <v>37</v>
      </c>
      <c r="AX189" s="12" t="s">
        <v>76</v>
      </c>
      <c r="AY189" s="207" t="s">
        <v>141</v>
      </c>
    </row>
    <row r="190" spans="2:65" s="13" customFormat="1" ht="11.25">
      <c r="B190" s="208"/>
      <c r="C190" s="209"/>
      <c r="D190" s="194" t="s">
        <v>159</v>
      </c>
      <c r="E190" s="210" t="s">
        <v>19</v>
      </c>
      <c r="F190" s="211" t="s">
        <v>279</v>
      </c>
      <c r="G190" s="209"/>
      <c r="H190" s="212">
        <v>1.4850000000000001</v>
      </c>
      <c r="I190" s="213"/>
      <c r="J190" s="209"/>
      <c r="K190" s="209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159</v>
      </c>
      <c r="AU190" s="218" t="s">
        <v>86</v>
      </c>
      <c r="AV190" s="13" t="s">
        <v>86</v>
      </c>
      <c r="AW190" s="13" t="s">
        <v>37</v>
      </c>
      <c r="AX190" s="13" t="s">
        <v>76</v>
      </c>
      <c r="AY190" s="218" t="s">
        <v>141</v>
      </c>
    </row>
    <row r="191" spans="2:65" s="13" customFormat="1" ht="11.25">
      <c r="B191" s="208"/>
      <c r="C191" s="209"/>
      <c r="D191" s="194" t="s">
        <v>159</v>
      </c>
      <c r="E191" s="210" t="s">
        <v>19</v>
      </c>
      <c r="F191" s="211" t="s">
        <v>280</v>
      </c>
      <c r="G191" s="209"/>
      <c r="H191" s="212">
        <v>0.41299999999999998</v>
      </c>
      <c r="I191" s="213"/>
      <c r="J191" s="209"/>
      <c r="K191" s="209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159</v>
      </c>
      <c r="AU191" s="218" t="s">
        <v>86</v>
      </c>
      <c r="AV191" s="13" t="s">
        <v>86</v>
      </c>
      <c r="AW191" s="13" t="s">
        <v>37</v>
      </c>
      <c r="AX191" s="13" t="s">
        <v>76</v>
      </c>
      <c r="AY191" s="218" t="s">
        <v>141</v>
      </c>
    </row>
    <row r="192" spans="2:65" s="13" customFormat="1" ht="11.25">
      <c r="B192" s="208"/>
      <c r="C192" s="209"/>
      <c r="D192" s="194" t="s">
        <v>159</v>
      </c>
      <c r="E192" s="210" t="s">
        <v>19</v>
      </c>
      <c r="F192" s="211" t="s">
        <v>281</v>
      </c>
      <c r="G192" s="209"/>
      <c r="H192" s="212">
        <v>3.5000000000000003E-2</v>
      </c>
      <c r="I192" s="213"/>
      <c r="J192" s="209"/>
      <c r="K192" s="209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159</v>
      </c>
      <c r="AU192" s="218" t="s">
        <v>86</v>
      </c>
      <c r="AV192" s="13" t="s">
        <v>86</v>
      </c>
      <c r="AW192" s="13" t="s">
        <v>37</v>
      </c>
      <c r="AX192" s="13" t="s">
        <v>76</v>
      </c>
      <c r="AY192" s="218" t="s">
        <v>141</v>
      </c>
    </row>
    <row r="193" spans="2:65" s="13" customFormat="1" ht="11.25">
      <c r="B193" s="208"/>
      <c r="C193" s="209"/>
      <c r="D193" s="194" t="s">
        <v>159</v>
      </c>
      <c r="E193" s="210" t="s">
        <v>19</v>
      </c>
      <c r="F193" s="211" t="s">
        <v>282</v>
      </c>
      <c r="G193" s="209"/>
      <c r="H193" s="212">
        <v>3.5000000000000003E-2</v>
      </c>
      <c r="I193" s="213"/>
      <c r="J193" s="209"/>
      <c r="K193" s="209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159</v>
      </c>
      <c r="AU193" s="218" t="s">
        <v>86</v>
      </c>
      <c r="AV193" s="13" t="s">
        <v>86</v>
      </c>
      <c r="AW193" s="13" t="s">
        <v>37</v>
      </c>
      <c r="AX193" s="13" t="s">
        <v>76</v>
      </c>
      <c r="AY193" s="218" t="s">
        <v>141</v>
      </c>
    </row>
    <row r="194" spans="2:65" s="14" customFormat="1" ht="11.25">
      <c r="B194" s="219"/>
      <c r="C194" s="220"/>
      <c r="D194" s="194" t="s">
        <v>159</v>
      </c>
      <c r="E194" s="221" t="s">
        <v>19</v>
      </c>
      <c r="F194" s="222" t="s">
        <v>172</v>
      </c>
      <c r="G194" s="220"/>
      <c r="H194" s="223">
        <v>1.968</v>
      </c>
      <c r="I194" s="224"/>
      <c r="J194" s="220"/>
      <c r="K194" s="220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159</v>
      </c>
      <c r="AU194" s="229" t="s">
        <v>86</v>
      </c>
      <c r="AV194" s="14" t="s">
        <v>148</v>
      </c>
      <c r="AW194" s="14" t="s">
        <v>37</v>
      </c>
      <c r="AX194" s="14" t="s">
        <v>84</v>
      </c>
      <c r="AY194" s="229" t="s">
        <v>141</v>
      </c>
    </row>
    <row r="195" spans="2:65" s="1" customFormat="1" ht="16.5" customHeight="1">
      <c r="B195" s="34"/>
      <c r="C195" s="181" t="s">
        <v>283</v>
      </c>
      <c r="D195" s="181" t="s">
        <v>143</v>
      </c>
      <c r="E195" s="182" t="s">
        <v>284</v>
      </c>
      <c r="F195" s="183" t="s">
        <v>285</v>
      </c>
      <c r="G195" s="184" t="s">
        <v>96</v>
      </c>
      <c r="H195" s="185">
        <v>16.52</v>
      </c>
      <c r="I195" s="186"/>
      <c r="J195" s="187">
        <f>ROUND(I195*H195,2)</f>
        <v>0</v>
      </c>
      <c r="K195" s="183" t="s">
        <v>147</v>
      </c>
      <c r="L195" s="38"/>
      <c r="M195" s="188" t="s">
        <v>19</v>
      </c>
      <c r="N195" s="189" t="s">
        <v>47</v>
      </c>
      <c r="O195" s="63"/>
      <c r="P195" s="190">
        <f>O195*H195</f>
        <v>0</v>
      </c>
      <c r="Q195" s="190">
        <v>6.3899999999999998E-3</v>
      </c>
      <c r="R195" s="190">
        <f>Q195*H195</f>
        <v>0.1055628</v>
      </c>
      <c r="S195" s="190">
        <v>0</v>
      </c>
      <c r="T195" s="191">
        <f>S195*H195</f>
        <v>0</v>
      </c>
      <c r="AR195" s="192" t="s">
        <v>148</v>
      </c>
      <c r="AT195" s="192" t="s">
        <v>143</v>
      </c>
      <c r="AU195" s="192" t="s">
        <v>86</v>
      </c>
      <c r="AY195" s="17" t="s">
        <v>141</v>
      </c>
      <c r="BE195" s="193">
        <f>IF(N195="základní",J195,0)</f>
        <v>0</v>
      </c>
      <c r="BF195" s="193">
        <f>IF(N195="snížená",J195,0)</f>
        <v>0</v>
      </c>
      <c r="BG195" s="193">
        <f>IF(N195="zákl. přenesená",J195,0)</f>
        <v>0</v>
      </c>
      <c r="BH195" s="193">
        <f>IF(N195="sníž. přenesená",J195,0)</f>
        <v>0</v>
      </c>
      <c r="BI195" s="193">
        <f>IF(N195="nulová",J195,0)</f>
        <v>0</v>
      </c>
      <c r="BJ195" s="17" t="s">
        <v>84</v>
      </c>
      <c r="BK195" s="193">
        <f>ROUND(I195*H195,2)</f>
        <v>0</v>
      </c>
      <c r="BL195" s="17" t="s">
        <v>148</v>
      </c>
      <c r="BM195" s="192" t="s">
        <v>286</v>
      </c>
    </row>
    <row r="196" spans="2:65" s="1" customFormat="1" ht="11.25">
      <c r="B196" s="34"/>
      <c r="C196" s="35"/>
      <c r="D196" s="194" t="s">
        <v>150</v>
      </c>
      <c r="E196" s="35"/>
      <c r="F196" s="195" t="s">
        <v>287</v>
      </c>
      <c r="G196" s="35"/>
      <c r="H196" s="35"/>
      <c r="I196" s="108"/>
      <c r="J196" s="35"/>
      <c r="K196" s="35"/>
      <c r="L196" s="38"/>
      <c r="M196" s="196"/>
      <c r="N196" s="63"/>
      <c r="O196" s="63"/>
      <c r="P196" s="63"/>
      <c r="Q196" s="63"/>
      <c r="R196" s="63"/>
      <c r="S196" s="63"/>
      <c r="T196" s="64"/>
      <c r="AT196" s="17" t="s">
        <v>150</v>
      </c>
      <c r="AU196" s="17" t="s">
        <v>86</v>
      </c>
    </row>
    <row r="197" spans="2:65" s="12" customFormat="1" ht="11.25">
      <c r="B197" s="198"/>
      <c r="C197" s="199"/>
      <c r="D197" s="194" t="s">
        <v>159</v>
      </c>
      <c r="E197" s="200" t="s">
        <v>19</v>
      </c>
      <c r="F197" s="201" t="s">
        <v>278</v>
      </c>
      <c r="G197" s="199"/>
      <c r="H197" s="200" t="s">
        <v>19</v>
      </c>
      <c r="I197" s="202"/>
      <c r="J197" s="199"/>
      <c r="K197" s="199"/>
      <c r="L197" s="203"/>
      <c r="M197" s="204"/>
      <c r="N197" s="205"/>
      <c r="O197" s="205"/>
      <c r="P197" s="205"/>
      <c r="Q197" s="205"/>
      <c r="R197" s="205"/>
      <c r="S197" s="205"/>
      <c r="T197" s="206"/>
      <c r="AT197" s="207" t="s">
        <v>159</v>
      </c>
      <c r="AU197" s="207" t="s">
        <v>86</v>
      </c>
      <c r="AV197" s="12" t="s">
        <v>84</v>
      </c>
      <c r="AW197" s="12" t="s">
        <v>37</v>
      </c>
      <c r="AX197" s="12" t="s">
        <v>76</v>
      </c>
      <c r="AY197" s="207" t="s">
        <v>141</v>
      </c>
    </row>
    <row r="198" spans="2:65" s="13" customFormat="1" ht="11.25">
      <c r="B198" s="208"/>
      <c r="C198" s="209"/>
      <c r="D198" s="194" t="s">
        <v>159</v>
      </c>
      <c r="E198" s="210" t="s">
        <v>19</v>
      </c>
      <c r="F198" s="211" t="s">
        <v>288</v>
      </c>
      <c r="G198" s="209"/>
      <c r="H198" s="212">
        <v>12</v>
      </c>
      <c r="I198" s="213"/>
      <c r="J198" s="209"/>
      <c r="K198" s="209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159</v>
      </c>
      <c r="AU198" s="218" t="s">
        <v>86</v>
      </c>
      <c r="AV198" s="13" t="s">
        <v>86</v>
      </c>
      <c r="AW198" s="13" t="s">
        <v>37</v>
      </c>
      <c r="AX198" s="13" t="s">
        <v>76</v>
      </c>
      <c r="AY198" s="218" t="s">
        <v>141</v>
      </c>
    </row>
    <row r="199" spans="2:65" s="13" customFormat="1" ht="11.25">
      <c r="B199" s="208"/>
      <c r="C199" s="209"/>
      <c r="D199" s="194" t="s">
        <v>159</v>
      </c>
      <c r="E199" s="210" t="s">
        <v>19</v>
      </c>
      <c r="F199" s="211" t="s">
        <v>289</v>
      </c>
      <c r="G199" s="209"/>
      <c r="H199" s="212">
        <v>3.851</v>
      </c>
      <c r="I199" s="213"/>
      <c r="J199" s="209"/>
      <c r="K199" s="209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159</v>
      </c>
      <c r="AU199" s="218" t="s">
        <v>86</v>
      </c>
      <c r="AV199" s="13" t="s">
        <v>86</v>
      </c>
      <c r="AW199" s="13" t="s">
        <v>37</v>
      </c>
      <c r="AX199" s="13" t="s">
        <v>76</v>
      </c>
      <c r="AY199" s="218" t="s">
        <v>141</v>
      </c>
    </row>
    <row r="200" spans="2:65" s="13" customFormat="1" ht="11.25">
      <c r="B200" s="208"/>
      <c r="C200" s="209"/>
      <c r="D200" s="194" t="s">
        <v>159</v>
      </c>
      <c r="E200" s="210" t="s">
        <v>19</v>
      </c>
      <c r="F200" s="211" t="s">
        <v>290</v>
      </c>
      <c r="G200" s="209"/>
      <c r="H200" s="212">
        <v>0.41299999999999998</v>
      </c>
      <c r="I200" s="213"/>
      <c r="J200" s="209"/>
      <c r="K200" s="209"/>
      <c r="L200" s="214"/>
      <c r="M200" s="215"/>
      <c r="N200" s="216"/>
      <c r="O200" s="216"/>
      <c r="P200" s="216"/>
      <c r="Q200" s="216"/>
      <c r="R200" s="216"/>
      <c r="S200" s="216"/>
      <c r="T200" s="217"/>
      <c r="AT200" s="218" t="s">
        <v>159</v>
      </c>
      <c r="AU200" s="218" t="s">
        <v>86</v>
      </c>
      <c r="AV200" s="13" t="s">
        <v>86</v>
      </c>
      <c r="AW200" s="13" t="s">
        <v>37</v>
      </c>
      <c r="AX200" s="13" t="s">
        <v>76</v>
      </c>
      <c r="AY200" s="218" t="s">
        <v>141</v>
      </c>
    </row>
    <row r="201" spans="2:65" s="13" customFormat="1" ht="11.25">
      <c r="B201" s="208"/>
      <c r="C201" s="209"/>
      <c r="D201" s="194" t="s">
        <v>159</v>
      </c>
      <c r="E201" s="210" t="s">
        <v>19</v>
      </c>
      <c r="F201" s="211" t="s">
        <v>291</v>
      </c>
      <c r="G201" s="209"/>
      <c r="H201" s="212">
        <v>0.25600000000000001</v>
      </c>
      <c r="I201" s="213"/>
      <c r="J201" s="209"/>
      <c r="K201" s="209"/>
      <c r="L201" s="214"/>
      <c r="M201" s="215"/>
      <c r="N201" s="216"/>
      <c r="O201" s="216"/>
      <c r="P201" s="216"/>
      <c r="Q201" s="216"/>
      <c r="R201" s="216"/>
      <c r="S201" s="216"/>
      <c r="T201" s="217"/>
      <c r="AT201" s="218" t="s">
        <v>159</v>
      </c>
      <c r="AU201" s="218" t="s">
        <v>86</v>
      </c>
      <c r="AV201" s="13" t="s">
        <v>86</v>
      </c>
      <c r="AW201" s="13" t="s">
        <v>37</v>
      </c>
      <c r="AX201" s="13" t="s">
        <v>76</v>
      </c>
      <c r="AY201" s="218" t="s">
        <v>141</v>
      </c>
    </row>
    <row r="202" spans="2:65" s="14" customFormat="1" ht="11.25">
      <c r="B202" s="219"/>
      <c r="C202" s="220"/>
      <c r="D202" s="194" t="s">
        <v>159</v>
      </c>
      <c r="E202" s="221" t="s">
        <v>19</v>
      </c>
      <c r="F202" s="222" t="s">
        <v>172</v>
      </c>
      <c r="G202" s="220"/>
      <c r="H202" s="223">
        <v>16.52</v>
      </c>
      <c r="I202" s="224"/>
      <c r="J202" s="220"/>
      <c r="K202" s="220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159</v>
      </c>
      <c r="AU202" s="229" t="s">
        <v>86</v>
      </c>
      <c r="AV202" s="14" t="s">
        <v>148</v>
      </c>
      <c r="AW202" s="14" t="s">
        <v>37</v>
      </c>
      <c r="AX202" s="14" t="s">
        <v>84</v>
      </c>
      <c r="AY202" s="229" t="s">
        <v>141</v>
      </c>
    </row>
    <row r="203" spans="2:65" s="11" customFormat="1" ht="22.9" customHeight="1">
      <c r="B203" s="165"/>
      <c r="C203" s="166"/>
      <c r="D203" s="167" t="s">
        <v>75</v>
      </c>
      <c r="E203" s="179" t="s">
        <v>212</v>
      </c>
      <c r="F203" s="179" t="s">
        <v>292</v>
      </c>
      <c r="G203" s="166"/>
      <c r="H203" s="166"/>
      <c r="I203" s="169"/>
      <c r="J203" s="180">
        <f>BK203</f>
        <v>0</v>
      </c>
      <c r="K203" s="166"/>
      <c r="L203" s="171"/>
      <c r="M203" s="172"/>
      <c r="N203" s="173"/>
      <c r="O203" s="173"/>
      <c r="P203" s="174">
        <f>SUM(P204:P324)</f>
        <v>0</v>
      </c>
      <c r="Q203" s="173"/>
      <c r="R203" s="174">
        <f>SUM(R204:R324)</f>
        <v>3.0203184000000007</v>
      </c>
      <c r="S203" s="173"/>
      <c r="T203" s="175">
        <f>SUM(T204:T324)</f>
        <v>0</v>
      </c>
      <c r="AR203" s="176" t="s">
        <v>84</v>
      </c>
      <c r="AT203" s="177" t="s">
        <v>75</v>
      </c>
      <c r="AU203" s="177" t="s">
        <v>84</v>
      </c>
      <c r="AY203" s="176" t="s">
        <v>141</v>
      </c>
      <c r="BK203" s="178">
        <f>SUM(BK204:BK324)</f>
        <v>0</v>
      </c>
    </row>
    <row r="204" spans="2:65" s="1" customFormat="1" ht="16.5" customHeight="1">
      <c r="B204" s="34"/>
      <c r="C204" s="181" t="s">
        <v>293</v>
      </c>
      <c r="D204" s="181" t="s">
        <v>143</v>
      </c>
      <c r="E204" s="182" t="s">
        <v>294</v>
      </c>
      <c r="F204" s="183" t="s">
        <v>295</v>
      </c>
      <c r="G204" s="184" t="s">
        <v>296</v>
      </c>
      <c r="H204" s="185">
        <v>5</v>
      </c>
      <c r="I204" s="186"/>
      <c r="J204" s="187">
        <f>ROUND(I204*H204,2)</f>
        <v>0</v>
      </c>
      <c r="K204" s="183" t="s">
        <v>147</v>
      </c>
      <c r="L204" s="38"/>
      <c r="M204" s="188" t="s">
        <v>19</v>
      </c>
      <c r="N204" s="189" t="s">
        <v>47</v>
      </c>
      <c r="O204" s="63"/>
      <c r="P204" s="190">
        <f>O204*H204</f>
        <v>0</v>
      </c>
      <c r="Q204" s="190">
        <v>1.67E-3</v>
      </c>
      <c r="R204" s="190">
        <f>Q204*H204</f>
        <v>8.3499999999999998E-3</v>
      </c>
      <c r="S204" s="190">
        <v>0</v>
      </c>
      <c r="T204" s="191">
        <f>S204*H204</f>
        <v>0</v>
      </c>
      <c r="AR204" s="192" t="s">
        <v>148</v>
      </c>
      <c r="AT204" s="192" t="s">
        <v>143</v>
      </c>
      <c r="AU204" s="192" t="s">
        <v>86</v>
      </c>
      <c r="AY204" s="17" t="s">
        <v>141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7" t="s">
        <v>84</v>
      </c>
      <c r="BK204" s="193">
        <f>ROUND(I204*H204,2)</f>
        <v>0</v>
      </c>
      <c r="BL204" s="17" t="s">
        <v>148</v>
      </c>
      <c r="BM204" s="192" t="s">
        <v>297</v>
      </c>
    </row>
    <row r="205" spans="2:65" s="1" customFormat="1" ht="19.5">
      <c r="B205" s="34"/>
      <c r="C205" s="35"/>
      <c r="D205" s="194" t="s">
        <v>150</v>
      </c>
      <c r="E205" s="35"/>
      <c r="F205" s="195" t="s">
        <v>298</v>
      </c>
      <c r="G205" s="35"/>
      <c r="H205" s="35"/>
      <c r="I205" s="108"/>
      <c r="J205" s="35"/>
      <c r="K205" s="35"/>
      <c r="L205" s="38"/>
      <c r="M205" s="196"/>
      <c r="N205" s="63"/>
      <c r="O205" s="63"/>
      <c r="P205" s="63"/>
      <c r="Q205" s="63"/>
      <c r="R205" s="63"/>
      <c r="S205" s="63"/>
      <c r="T205" s="64"/>
      <c r="AT205" s="17" t="s">
        <v>150</v>
      </c>
      <c r="AU205" s="17" t="s">
        <v>86</v>
      </c>
    </row>
    <row r="206" spans="2:65" s="1" customFormat="1" ht="68.25">
      <c r="B206" s="34"/>
      <c r="C206" s="35"/>
      <c r="D206" s="194" t="s">
        <v>152</v>
      </c>
      <c r="E206" s="35"/>
      <c r="F206" s="197" t="s">
        <v>299</v>
      </c>
      <c r="G206" s="35"/>
      <c r="H206" s="35"/>
      <c r="I206" s="108"/>
      <c r="J206" s="35"/>
      <c r="K206" s="35"/>
      <c r="L206" s="38"/>
      <c r="M206" s="196"/>
      <c r="N206" s="63"/>
      <c r="O206" s="63"/>
      <c r="P206" s="63"/>
      <c r="Q206" s="63"/>
      <c r="R206" s="63"/>
      <c r="S206" s="63"/>
      <c r="T206" s="64"/>
      <c r="AT206" s="17" t="s">
        <v>152</v>
      </c>
      <c r="AU206" s="17" t="s">
        <v>86</v>
      </c>
    </row>
    <row r="207" spans="2:65" s="12" customFormat="1" ht="11.25">
      <c r="B207" s="198"/>
      <c r="C207" s="199"/>
      <c r="D207" s="194" t="s">
        <v>159</v>
      </c>
      <c r="E207" s="200" t="s">
        <v>19</v>
      </c>
      <c r="F207" s="201" t="s">
        <v>300</v>
      </c>
      <c r="G207" s="199"/>
      <c r="H207" s="200" t="s">
        <v>19</v>
      </c>
      <c r="I207" s="202"/>
      <c r="J207" s="199"/>
      <c r="K207" s="199"/>
      <c r="L207" s="203"/>
      <c r="M207" s="204"/>
      <c r="N207" s="205"/>
      <c r="O207" s="205"/>
      <c r="P207" s="205"/>
      <c r="Q207" s="205"/>
      <c r="R207" s="205"/>
      <c r="S207" s="205"/>
      <c r="T207" s="206"/>
      <c r="AT207" s="207" t="s">
        <v>159</v>
      </c>
      <c r="AU207" s="207" t="s">
        <v>86</v>
      </c>
      <c r="AV207" s="12" t="s">
        <v>84</v>
      </c>
      <c r="AW207" s="12" t="s">
        <v>37</v>
      </c>
      <c r="AX207" s="12" t="s">
        <v>76</v>
      </c>
      <c r="AY207" s="207" t="s">
        <v>141</v>
      </c>
    </row>
    <row r="208" spans="2:65" s="13" customFormat="1" ht="11.25">
      <c r="B208" s="208"/>
      <c r="C208" s="209"/>
      <c r="D208" s="194" t="s">
        <v>159</v>
      </c>
      <c r="E208" s="210" t="s">
        <v>19</v>
      </c>
      <c r="F208" s="211" t="s">
        <v>301</v>
      </c>
      <c r="G208" s="209"/>
      <c r="H208" s="212">
        <v>2</v>
      </c>
      <c r="I208" s="213"/>
      <c r="J208" s="209"/>
      <c r="K208" s="209"/>
      <c r="L208" s="214"/>
      <c r="M208" s="215"/>
      <c r="N208" s="216"/>
      <c r="O208" s="216"/>
      <c r="P208" s="216"/>
      <c r="Q208" s="216"/>
      <c r="R208" s="216"/>
      <c r="S208" s="216"/>
      <c r="T208" s="217"/>
      <c r="AT208" s="218" t="s">
        <v>159</v>
      </c>
      <c r="AU208" s="218" t="s">
        <v>86</v>
      </c>
      <c r="AV208" s="13" t="s">
        <v>86</v>
      </c>
      <c r="AW208" s="13" t="s">
        <v>37</v>
      </c>
      <c r="AX208" s="13" t="s">
        <v>76</v>
      </c>
      <c r="AY208" s="218" t="s">
        <v>141</v>
      </c>
    </row>
    <row r="209" spans="2:65" s="13" customFormat="1" ht="11.25">
      <c r="B209" s="208"/>
      <c r="C209" s="209"/>
      <c r="D209" s="194" t="s">
        <v>159</v>
      </c>
      <c r="E209" s="210" t="s">
        <v>19</v>
      </c>
      <c r="F209" s="211" t="s">
        <v>302</v>
      </c>
      <c r="G209" s="209"/>
      <c r="H209" s="212">
        <v>1</v>
      </c>
      <c r="I209" s="213"/>
      <c r="J209" s="209"/>
      <c r="K209" s="209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159</v>
      </c>
      <c r="AU209" s="218" t="s">
        <v>86</v>
      </c>
      <c r="AV209" s="13" t="s">
        <v>86</v>
      </c>
      <c r="AW209" s="13" t="s">
        <v>37</v>
      </c>
      <c r="AX209" s="13" t="s">
        <v>76</v>
      </c>
      <c r="AY209" s="218" t="s">
        <v>141</v>
      </c>
    </row>
    <row r="210" spans="2:65" s="13" customFormat="1" ht="11.25">
      <c r="B210" s="208"/>
      <c r="C210" s="209"/>
      <c r="D210" s="194" t="s">
        <v>159</v>
      </c>
      <c r="E210" s="210" t="s">
        <v>19</v>
      </c>
      <c r="F210" s="211" t="s">
        <v>303</v>
      </c>
      <c r="G210" s="209"/>
      <c r="H210" s="212">
        <v>1</v>
      </c>
      <c r="I210" s="213"/>
      <c r="J210" s="209"/>
      <c r="K210" s="209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159</v>
      </c>
      <c r="AU210" s="218" t="s">
        <v>86</v>
      </c>
      <c r="AV210" s="13" t="s">
        <v>86</v>
      </c>
      <c r="AW210" s="13" t="s">
        <v>37</v>
      </c>
      <c r="AX210" s="13" t="s">
        <v>76</v>
      </c>
      <c r="AY210" s="218" t="s">
        <v>141</v>
      </c>
    </row>
    <row r="211" spans="2:65" s="13" customFormat="1" ht="11.25">
      <c r="B211" s="208"/>
      <c r="C211" s="209"/>
      <c r="D211" s="194" t="s">
        <v>159</v>
      </c>
      <c r="E211" s="210" t="s">
        <v>19</v>
      </c>
      <c r="F211" s="211" t="s">
        <v>304</v>
      </c>
      <c r="G211" s="209"/>
      <c r="H211" s="212">
        <v>1</v>
      </c>
      <c r="I211" s="213"/>
      <c r="J211" s="209"/>
      <c r="K211" s="209"/>
      <c r="L211" s="214"/>
      <c r="M211" s="215"/>
      <c r="N211" s="216"/>
      <c r="O211" s="216"/>
      <c r="P211" s="216"/>
      <c r="Q211" s="216"/>
      <c r="R211" s="216"/>
      <c r="S211" s="216"/>
      <c r="T211" s="217"/>
      <c r="AT211" s="218" t="s">
        <v>159</v>
      </c>
      <c r="AU211" s="218" t="s">
        <v>86</v>
      </c>
      <c r="AV211" s="13" t="s">
        <v>86</v>
      </c>
      <c r="AW211" s="13" t="s">
        <v>37</v>
      </c>
      <c r="AX211" s="13" t="s">
        <v>76</v>
      </c>
      <c r="AY211" s="218" t="s">
        <v>141</v>
      </c>
    </row>
    <row r="212" spans="2:65" s="14" customFormat="1" ht="11.25">
      <c r="B212" s="219"/>
      <c r="C212" s="220"/>
      <c r="D212" s="194" t="s">
        <v>159</v>
      </c>
      <c r="E212" s="221" t="s">
        <v>19</v>
      </c>
      <c r="F212" s="222" t="s">
        <v>172</v>
      </c>
      <c r="G212" s="220"/>
      <c r="H212" s="223">
        <v>5</v>
      </c>
      <c r="I212" s="224"/>
      <c r="J212" s="220"/>
      <c r="K212" s="220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159</v>
      </c>
      <c r="AU212" s="229" t="s">
        <v>86</v>
      </c>
      <c r="AV212" s="14" t="s">
        <v>148</v>
      </c>
      <c r="AW212" s="14" t="s">
        <v>37</v>
      </c>
      <c r="AX212" s="14" t="s">
        <v>84</v>
      </c>
      <c r="AY212" s="229" t="s">
        <v>141</v>
      </c>
    </row>
    <row r="213" spans="2:65" s="1" customFormat="1" ht="16.5" customHeight="1">
      <c r="B213" s="34"/>
      <c r="C213" s="230" t="s">
        <v>305</v>
      </c>
      <c r="D213" s="230" t="s">
        <v>240</v>
      </c>
      <c r="E213" s="231" t="s">
        <v>306</v>
      </c>
      <c r="F213" s="232" t="s">
        <v>307</v>
      </c>
      <c r="G213" s="233" t="s">
        <v>296</v>
      </c>
      <c r="H213" s="234">
        <v>2</v>
      </c>
      <c r="I213" s="235"/>
      <c r="J213" s="236">
        <f>ROUND(I213*H213,2)</f>
        <v>0</v>
      </c>
      <c r="K213" s="232" t="s">
        <v>19</v>
      </c>
      <c r="L213" s="237"/>
      <c r="M213" s="238" t="s">
        <v>19</v>
      </c>
      <c r="N213" s="239" t="s">
        <v>47</v>
      </c>
      <c r="O213" s="63"/>
      <c r="P213" s="190">
        <f>O213*H213</f>
        <v>0</v>
      </c>
      <c r="Q213" s="190">
        <v>9.7999999999999997E-3</v>
      </c>
      <c r="R213" s="190">
        <f>Q213*H213</f>
        <v>1.9599999999999999E-2</v>
      </c>
      <c r="S213" s="190">
        <v>0</v>
      </c>
      <c r="T213" s="191">
        <f>S213*H213</f>
        <v>0</v>
      </c>
      <c r="AR213" s="192" t="s">
        <v>212</v>
      </c>
      <c r="AT213" s="192" t="s">
        <v>240</v>
      </c>
      <c r="AU213" s="192" t="s">
        <v>86</v>
      </c>
      <c r="AY213" s="17" t="s">
        <v>141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17" t="s">
        <v>84</v>
      </c>
      <c r="BK213" s="193">
        <f>ROUND(I213*H213,2)</f>
        <v>0</v>
      </c>
      <c r="BL213" s="17" t="s">
        <v>148</v>
      </c>
      <c r="BM213" s="192" t="s">
        <v>308</v>
      </c>
    </row>
    <row r="214" spans="2:65" s="1" customFormat="1" ht="29.25">
      <c r="B214" s="34"/>
      <c r="C214" s="35"/>
      <c r="D214" s="194" t="s">
        <v>150</v>
      </c>
      <c r="E214" s="35"/>
      <c r="F214" s="195" t="s">
        <v>309</v>
      </c>
      <c r="G214" s="35"/>
      <c r="H214" s="35"/>
      <c r="I214" s="108"/>
      <c r="J214" s="35"/>
      <c r="K214" s="35"/>
      <c r="L214" s="38"/>
      <c r="M214" s="196"/>
      <c r="N214" s="63"/>
      <c r="O214" s="63"/>
      <c r="P214" s="63"/>
      <c r="Q214" s="63"/>
      <c r="R214" s="63"/>
      <c r="S214" s="63"/>
      <c r="T214" s="64"/>
      <c r="AT214" s="17" t="s">
        <v>150</v>
      </c>
      <c r="AU214" s="17" t="s">
        <v>86</v>
      </c>
    </row>
    <row r="215" spans="2:65" s="1" customFormat="1" ht="16.5" customHeight="1">
      <c r="B215" s="34"/>
      <c r="C215" s="230" t="s">
        <v>310</v>
      </c>
      <c r="D215" s="230" t="s">
        <v>240</v>
      </c>
      <c r="E215" s="231" t="s">
        <v>311</v>
      </c>
      <c r="F215" s="232" t="s">
        <v>312</v>
      </c>
      <c r="G215" s="233" t="s">
        <v>296</v>
      </c>
      <c r="H215" s="234">
        <v>1</v>
      </c>
      <c r="I215" s="235"/>
      <c r="J215" s="236">
        <f>ROUND(I215*H215,2)</f>
        <v>0</v>
      </c>
      <c r="K215" s="232" t="s">
        <v>19</v>
      </c>
      <c r="L215" s="237"/>
      <c r="M215" s="238" t="s">
        <v>19</v>
      </c>
      <c r="N215" s="239" t="s">
        <v>47</v>
      </c>
      <c r="O215" s="63"/>
      <c r="P215" s="190">
        <f>O215*H215</f>
        <v>0</v>
      </c>
      <c r="Q215" s="190">
        <v>2.0899999999999998E-2</v>
      </c>
      <c r="R215" s="190">
        <f>Q215*H215</f>
        <v>2.0899999999999998E-2</v>
      </c>
      <c r="S215" s="190">
        <v>0</v>
      </c>
      <c r="T215" s="191">
        <f>S215*H215</f>
        <v>0</v>
      </c>
      <c r="AR215" s="192" t="s">
        <v>212</v>
      </c>
      <c r="AT215" s="192" t="s">
        <v>240</v>
      </c>
      <c r="AU215" s="192" t="s">
        <v>86</v>
      </c>
      <c r="AY215" s="17" t="s">
        <v>141</v>
      </c>
      <c r="BE215" s="193">
        <f>IF(N215="základní",J215,0)</f>
        <v>0</v>
      </c>
      <c r="BF215" s="193">
        <f>IF(N215="snížená",J215,0)</f>
        <v>0</v>
      </c>
      <c r="BG215" s="193">
        <f>IF(N215="zákl. přenesená",J215,0)</f>
        <v>0</v>
      </c>
      <c r="BH215" s="193">
        <f>IF(N215="sníž. přenesená",J215,0)</f>
        <v>0</v>
      </c>
      <c r="BI215" s="193">
        <f>IF(N215="nulová",J215,0)</f>
        <v>0</v>
      </c>
      <c r="BJ215" s="17" t="s">
        <v>84</v>
      </c>
      <c r="BK215" s="193">
        <f>ROUND(I215*H215,2)</f>
        <v>0</v>
      </c>
      <c r="BL215" s="17" t="s">
        <v>148</v>
      </c>
      <c r="BM215" s="192" t="s">
        <v>313</v>
      </c>
    </row>
    <row r="216" spans="2:65" s="1" customFormat="1" ht="29.25">
      <c r="B216" s="34"/>
      <c r="C216" s="35"/>
      <c r="D216" s="194" t="s">
        <v>150</v>
      </c>
      <c r="E216" s="35"/>
      <c r="F216" s="195" t="s">
        <v>314</v>
      </c>
      <c r="G216" s="35"/>
      <c r="H216" s="35"/>
      <c r="I216" s="108"/>
      <c r="J216" s="35"/>
      <c r="K216" s="35"/>
      <c r="L216" s="38"/>
      <c r="M216" s="196"/>
      <c r="N216" s="63"/>
      <c r="O216" s="63"/>
      <c r="P216" s="63"/>
      <c r="Q216" s="63"/>
      <c r="R216" s="63"/>
      <c r="S216" s="63"/>
      <c r="T216" s="64"/>
      <c r="AT216" s="17" t="s">
        <v>150</v>
      </c>
      <c r="AU216" s="17" t="s">
        <v>86</v>
      </c>
    </row>
    <row r="217" spans="2:65" s="1" customFormat="1" ht="16.5" customHeight="1">
      <c r="B217" s="34"/>
      <c r="C217" s="230" t="s">
        <v>315</v>
      </c>
      <c r="D217" s="230" t="s">
        <v>240</v>
      </c>
      <c r="E217" s="231" t="s">
        <v>316</v>
      </c>
      <c r="F217" s="232" t="s">
        <v>317</v>
      </c>
      <c r="G217" s="233" t="s">
        <v>296</v>
      </c>
      <c r="H217" s="234">
        <v>1</v>
      </c>
      <c r="I217" s="235"/>
      <c r="J217" s="236">
        <f>ROUND(I217*H217,2)</f>
        <v>0</v>
      </c>
      <c r="K217" s="232" t="s">
        <v>19</v>
      </c>
      <c r="L217" s="237"/>
      <c r="M217" s="238" t="s">
        <v>19</v>
      </c>
      <c r="N217" s="239" t="s">
        <v>47</v>
      </c>
      <c r="O217" s="63"/>
      <c r="P217" s="190">
        <f>O217*H217</f>
        <v>0</v>
      </c>
      <c r="Q217" s="190">
        <v>3.1600000000000003E-2</v>
      </c>
      <c r="R217" s="190">
        <f>Q217*H217</f>
        <v>3.1600000000000003E-2</v>
      </c>
      <c r="S217" s="190">
        <v>0</v>
      </c>
      <c r="T217" s="191">
        <f>S217*H217</f>
        <v>0</v>
      </c>
      <c r="AR217" s="192" t="s">
        <v>212</v>
      </c>
      <c r="AT217" s="192" t="s">
        <v>240</v>
      </c>
      <c r="AU217" s="192" t="s">
        <v>86</v>
      </c>
      <c r="AY217" s="17" t="s">
        <v>141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7" t="s">
        <v>84</v>
      </c>
      <c r="BK217" s="193">
        <f>ROUND(I217*H217,2)</f>
        <v>0</v>
      </c>
      <c r="BL217" s="17" t="s">
        <v>148</v>
      </c>
      <c r="BM217" s="192" t="s">
        <v>318</v>
      </c>
    </row>
    <row r="218" spans="2:65" s="1" customFormat="1" ht="29.25">
      <c r="B218" s="34"/>
      <c r="C218" s="35"/>
      <c r="D218" s="194" t="s">
        <v>150</v>
      </c>
      <c r="E218" s="35"/>
      <c r="F218" s="195" t="s">
        <v>319</v>
      </c>
      <c r="G218" s="35"/>
      <c r="H218" s="35"/>
      <c r="I218" s="108"/>
      <c r="J218" s="35"/>
      <c r="K218" s="35"/>
      <c r="L218" s="38"/>
      <c r="M218" s="196"/>
      <c r="N218" s="63"/>
      <c r="O218" s="63"/>
      <c r="P218" s="63"/>
      <c r="Q218" s="63"/>
      <c r="R218" s="63"/>
      <c r="S218" s="63"/>
      <c r="T218" s="64"/>
      <c r="AT218" s="17" t="s">
        <v>150</v>
      </c>
      <c r="AU218" s="17" t="s">
        <v>86</v>
      </c>
    </row>
    <row r="219" spans="2:65" s="1" customFormat="1" ht="16.5" customHeight="1">
      <c r="B219" s="34"/>
      <c r="C219" s="230" t="s">
        <v>7</v>
      </c>
      <c r="D219" s="230" t="s">
        <v>240</v>
      </c>
      <c r="E219" s="231" t="s">
        <v>320</v>
      </c>
      <c r="F219" s="232" t="s">
        <v>321</v>
      </c>
      <c r="G219" s="233" t="s">
        <v>296</v>
      </c>
      <c r="H219" s="234">
        <v>1</v>
      </c>
      <c r="I219" s="235"/>
      <c r="J219" s="236">
        <f>ROUND(I219*H219,2)</f>
        <v>0</v>
      </c>
      <c r="K219" s="232" t="s">
        <v>147</v>
      </c>
      <c r="L219" s="237"/>
      <c r="M219" s="238" t="s">
        <v>19</v>
      </c>
      <c r="N219" s="239" t="s">
        <v>47</v>
      </c>
      <c r="O219" s="63"/>
      <c r="P219" s="190">
        <f>O219*H219</f>
        <v>0</v>
      </c>
      <c r="Q219" s="190">
        <v>1.41E-2</v>
      </c>
      <c r="R219" s="190">
        <f>Q219*H219</f>
        <v>1.41E-2</v>
      </c>
      <c r="S219" s="190">
        <v>0</v>
      </c>
      <c r="T219" s="191">
        <f>S219*H219</f>
        <v>0</v>
      </c>
      <c r="AR219" s="192" t="s">
        <v>212</v>
      </c>
      <c r="AT219" s="192" t="s">
        <v>240</v>
      </c>
      <c r="AU219" s="192" t="s">
        <v>86</v>
      </c>
      <c r="AY219" s="17" t="s">
        <v>141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17" t="s">
        <v>84</v>
      </c>
      <c r="BK219" s="193">
        <f>ROUND(I219*H219,2)</f>
        <v>0</v>
      </c>
      <c r="BL219" s="17" t="s">
        <v>148</v>
      </c>
      <c r="BM219" s="192" t="s">
        <v>322</v>
      </c>
    </row>
    <row r="220" spans="2:65" s="1" customFormat="1" ht="29.25">
      <c r="B220" s="34"/>
      <c r="C220" s="35"/>
      <c r="D220" s="194" t="s">
        <v>150</v>
      </c>
      <c r="E220" s="35"/>
      <c r="F220" s="195" t="s">
        <v>323</v>
      </c>
      <c r="G220" s="35"/>
      <c r="H220" s="35"/>
      <c r="I220" s="108"/>
      <c r="J220" s="35"/>
      <c r="K220" s="35"/>
      <c r="L220" s="38"/>
      <c r="M220" s="196"/>
      <c r="N220" s="63"/>
      <c r="O220" s="63"/>
      <c r="P220" s="63"/>
      <c r="Q220" s="63"/>
      <c r="R220" s="63"/>
      <c r="S220" s="63"/>
      <c r="T220" s="64"/>
      <c r="AT220" s="17" t="s">
        <v>150</v>
      </c>
      <c r="AU220" s="17" t="s">
        <v>86</v>
      </c>
    </row>
    <row r="221" spans="2:65" s="1" customFormat="1" ht="16.5" customHeight="1">
      <c r="B221" s="34"/>
      <c r="C221" s="181" t="s">
        <v>324</v>
      </c>
      <c r="D221" s="181" t="s">
        <v>143</v>
      </c>
      <c r="E221" s="182" t="s">
        <v>325</v>
      </c>
      <c r="F221" s="183" t="s">
        <v>326</v>
      </c>
      <c r="G221" s="184" t="s">
        <v>296</v>
      </c>
      <c r="H221" s="185">
        <v>3</v>
      </c>
      <c r="I221" s="186"/>
      <c r="J221" s="187">
        <f>ROUND(I221*H221,2)</f>
        <v>0</v>
      </c>
      <c r="K221" s="183" t="s">
        <v>147</v>
      </c>
      <c r="L221" s="38"/>
      <c r="M221" s="188" t="s">
        <v>19</v>
      </c>
      <c r="N221" s="189" t="s">
        <v>47</v>
      </c>
      <c r="O221" s="63"/>
      <c r="P221" s="190">
        <f>O221*H221</f>
        <v>0</v>
      </c>
      <c r="Q221" s="190">
        <v>0</v>
      </c>
      <c r="R221" s="190">
        <f>Q221*H221</f>
        <v>0</v>
      </c>
      <c r="S221" s="190">
        <v>0</v>
      </c>
      <c r="T221" s="191">
        <f>S221*H221</f>
        <v>0</v>
      </c>
      <c r="AR221" s="192" t="s">
        <v>148</v>
      </c>
      <c r="AT221" s="192" t="s">
        <v>143</v>
      </c>
      <c r="AU221" s="192" t="s">
        <v>86</v>
      </c>
      <c r="AY221" s="17" t="s">
        <v>141</v>
      </c>
      <c r="BE221" s="193">
        <f>IF(N221="základní",J221,0)</f>
        <v>0</v>
      </c>
      <c r="BF221" s="193">
        <f>IF(N221="snížená",J221,0)</f>
        <v>0</v>
      </c>
      <c r="BG221" s="193">
        <f>IF(N221="zákl. přenesená",J221,0)</f>
        <v>0</v>
      </c>
      <c r="BH221" s="193">
        <f>IF(N221="sníž. přenesená",J221,0)</f>
        <v>0</v>
      </c>
      <c r="BI221" s="193">
        <f>IF(N221="nulová",J221,0)</f>
        <v>0</v>
      </c>
      <c r="BJ221" s="17" t="s">
        <v>84</v>
      </c>
      <c r="BK221" s="193">
        <f>ROUND(I221*H221,2)</f>
        <v>0</v>
      </c>
      <c r="BL221" s="17" t="s">
        <v>148</v>
      </c>
      <c r="BM221" s="192" t="s">
        <v>327</v>
      </c>
    </row>
    <row r="222" spans="2:65" s="1" customFormat="1" ht="19.5">
      <c r="B222" s="34"/>
      <c r="C222" s="35"/>
      <c r="D222" s="194" t="s">
        <v>150</v>
      </c>
      <c r="E222" s="35"/>
      <c r="F222" s="195" t="s">
        <v>328</v>
      </c>
      <c r="G222" s="35"/>
      <c r="H222" s="35"/>
      <c r="I222" s="108"/>
      <c r="J222" s="35"/>
      <c r="K222" s="35"/>
      <c r="L222" s="38"/>
      <c r="M222" s="196"/>
      <c r="N222" s="63"/>
      <c r="O222" s="63"/>
      <c r="P222" s="63"/>
      <c r="Q222" s="63"/>
      <c r="R222" s="63"/>
      <c r="S222" s="63"/>
      <c r="T222" s="64"/>
      <c r="AT222" s="17" t="s">
        <v>150</v>
      </c>
      <c r="AU222" s="17" t="s">
        <v>86</v>
      </c>
    </row>
    <row r="223" spans="2:65" s="1" customFormat="1" ht="68.25">
      <c r="B223" s="34"/>
      <c r="C223" s="35"/>
      <c r="D223" s="194" t="s">
        <v>152</v>
      </c>
      <c r="E223" s="35"/>
      <c r="F223" s="197" t="s">
        <v>299</v>
      </c>
      <c r="G223" s="35"/>
      <c r="H223" s="35"/>
      <c r="I223" s="108"/>
      <c r="J223" s="35"/>
      <c r="K223" s="35"/>
      <c r="L223" s="38"/>
      <c r="M223" s="196"/>
      <c r="N223" s="63"/>
      <c r="O223" s="63"/>
      <c r="P223" s="63"/>
      <c r="Q223" s="63"/>
      <c r="R223" s="63"/>
      <c r="S223" s="63"/>
      <c r="T223" s="64"/>
      <c r="AT223" s="17" t="s">
        <v>152</v>
      </c>
      <c r="AU223" s="17" t="s">
        <v>86</v>
      </c>
    </row>
    <row r="224" spans="2:65" s="13" customFormat="1" ht="11.25">
      <c r="B224" s="208"/>
      <c r="C224" s="209"/>
      <c r="D224" s="194" t="s">
        <v>159</v>
      </c>
      <c r="E224" s="210" t="s">
        <v>19</v>
      </c>
      <c r="F224" s="211" t="s">
        <v>329</v>
      </c>
      <c r="G224" s="209"/>
      <c r="H224" s="212">
        <v>2</v>
      </c>
      <c r="I224" s="213"/>
      <c r="J224" s="209"/>
      <c r="K224" s="209"/>
      <c r="L224" s="214"/>
      <c r="M224" s="215"/>
      <c r="N224" s="216"/>
      <c r="O224" s="216"/>
      <c r="P224" s="216"/>
      <c r="Q224" s="216"/>
      <c r="R224" s="216"/>
      <c r="S224" s="216"/>
      <c r="T224" s="217"/>
      <c r="AT224" s="218" t="s">
        <v>159</v>
      </c>
      <c r="AU224" s="218" t="s">
        <v>86</v>
      </c>
      <c r="AV224" s="13" t="s">
        <v>86</v>
      </c>
      <c r="AW224" s="13" t="s">
        <v>37</v>
      </c>
      <c r="AX224" s="13" t="s">
        <v>76</v>
      </c>
      <c r="AY224" s="218" t="s">
        <v>141</v>
      </c>
    </row>
    <row r="225" spans="2:65" s="13" customFormat="1" ht="11.25">
      <c r="B225" s="208"/>
      <c r="C225" s="209"/>
      <c r="D225" s="194" t="s">
        <v>159</v>
      </c>
      <c r="E225" s="210" t="s">
        <v>19</v>
      </c>
      <c r="F225" s="211" t="s">
        <v>330</v>
      </c>
      <c r="G225" s="209"/>
      <c r="H225" s="212">
        <v>1</v>
      </c>
      <c r="I225" s="213"/>
      <c r="J225" s="209"/>
      <c r="K225" s="209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159</v>
      </c>
      <c r="AU225" s="218" t="s">
        <v>86</v>
      </c>
      <c r="AV225" s="13" t="s">
        <v>86</v>
      </c>
      <c r="AW225" s="13" t="s">
        <v>37</v>
      </c>
      <c r="AX225" s="13" t="s">
        <v>76</v>
      </c>
      <c r="AY225" s="218" t="s">
        <v>141</v>
      </c>
    </row>
    <row r="226" spans="2:65" s="14" customFormat="1" ht="11.25">
      <c r="B226" s="219"/>
      <c r="C226" s="220"/>
      <c r="D226" s="194" t="s">
        <v>159</v>
      </c>
      <c r="E226" s="221" t="s">
        <v>19</v>
      </c>
      <c r="F226" s="222" t="s">
        <v>172</v>
      </c>
      <c r="G226" s="220"/>
      <c r="H226" s="223">
        <v>3</v>
      </c>
      <c r="I226" s="224"/>
      <c r="J226" s="220"/>
      <c r="K226" s="220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159</v>
      </c>
      <c r="AU226" s="229" t="s">
        <v>86</v>
      </c>
      <c r="AV226" s="14" t="s">
        <v>148</v>
      </c>
      <c r="AW226" s="14" t="s">
        <v>37</v>
      </c>
      <c r="AX226" s="14" t="s">
        <v>84</v>
      </c>
      <c r="AY226" s="229" t="s">
        <v>141</v>
      </c>
    </row>
    <row r="227" spans="2:65" s="1" customFormat="1" ht="16.5" customHeight="1">
      <c r="B227" s="34"/>
      <c r="C227" s="230" t="s">
        <v>331</v>
      </c>
      <c r="D227" s="230" t="s">
        <v>240</v>
      </c>
      <c r="E227" s="231" t="s">
        <v>332</v>
      </c>
      <c r="F227" s="232" t="s">
        <v>333</v>
      </c>
      <c r="G227" s="233" t="s">
        <v>296</v>
      </c>
      <c r="H227" s="234">
        <v>2</v>
      </c>
      <c r="I227" s="235"/>
      <c r="J227" s="236">
        <f>ROUND(I227*H227,2)</f>
        <v>0</v>
      </c>
      <c r="K227" s="232" t="s">
        <v>19</v>
      </c>
      <c r="L227" s="237"/>
      <c r="M227" s="238" t="s">
        <v>19</v>
      </c>
      <c r="N227" s="239" t="s">
        <v>47</v>
      </c>
      <c r="O227" s="63"/>
      <c r="P227" s="190">
        <f>O227*H227</f>
        <v>0</v>
      </c>
      <c r="Q227" s="190">
        <v>1.4800000000000001E-2</v>
      </c>
      <c r="R227" s="190">
        <f>Q227*H227</f>
        <v>2.9600000000000001E-2</v>
      </c>
      <c r="S227" s="190">
        <v>0</v>
      </c>
      <c r="T227" s="191">
        <f>S227*H227</f>
        <v>0</v>
      </c>
      <c r="AR227" s="192" t="s">
        <v>212</v>
      </c>
      <c r="AT227" s="192" t="s">
        <v>240</v>
      </c>
      <c r="AU227" s="192" t="s">
        <v>86</v>
      </c>
      <c r="AY227" s="17" t="s">
        <v>141</v>
      </c>
      <c r="BE227" s="193">
        <f>IF(N227="základní",J227,0)</f>
        <v>0</v>
      </c>
      <c r="BF227" s="193">
        <f>IF(N227="snížená",J227,0)</f>
        <v>0</v>
      </c>
      <c r="BG227" s="193">
        <f>IF(N227="zákl. přenesená",J227,0)</f>
        <v>0</v>
      </c>
      <c r="BH227" s="193">
        <f>IF(N227="sníž. přenesená",J227,0)</f>
        <v>0</v>
      </c>
      <c r="BI227" s="193">
        <f>IF(N227="nulová",J227,0)</f>
        <v>0</v>
      </c>
      <c r="BJ227" s="17" t="s">
        <v>84</v>
      </c>
      <c r="BK227" s="193">
        <f>ROUND(I227*H227,2)</f>
        <v>0</v>
      </c>
      <c r="BL227" s="17" t="s">
        <v>148</v>
      </c>
      <c r="BM227" s="192" t="s">
        <v>334</v>
      </c>
    </row>
    <row r="228" spans="2:65" s="1" customFormat="1" ht="29.25">
      <c r="B228" s="34"/>
      <c r="C228" s="35"/>
      <c r="D228" s="194" t="s">
        <v>150</v>
      </c>
      <c r="E228" s="35"/>
      <c r="F228" s="195" t="s">
        <v>335</v>
      </c>
      <c r="G228" s="35"/>
      <c r="H228" s="35"/>
      <c r="I228" s="108"/>
      <c r="J228" s="35"/>
      <c r="K228" s="35"/>
      <c r="L228" s="38"/>
      <c r="M228" s="196"/>
      <c r="N228" s="63"/>
      <c r="O228" s="63"/>
      <c r="P228" s="63"/>
      <c r="Q228" s="63"/>
      <c r="R228" s="63"/>
      <c r="S228" s="63"/>
      <c r="T228" s="64"/>
      <c r="AT228" s="17" t="s">
        <v>150</v>
      </c>
      <c r="AU228" s="17" t="s">
        <v>86</v>
      </c>
    </row>
    <row r="229" spans="2:65" s="1" customFormat="1" ht="16.5" customHeight="1">
      <c r="B229" s="34"/>
      <c r="C229" s="230" t="s">
        <v>336</v>
      </c>
      <c r="D229" s="230" t="s">
        <v>240</v>
      </c>
      <c r="E229" s="231" t="s">
        <v>337</v>
      </c>
      <c r="F229" s="232" t="s">
        <v>338</v>
      </c>
      <c r="G229" s="233" t="s">
        <v>296</v>
      </c>
      <c r="H229" s="234">
        <v>1</v>
      </c>
      <c r="I229" s="235"/>
      <c r="J229" s="236">
        <f>ROUND(I229*H229,2)</f>
        <v>0</v>
      </c>
      <c r="K229" s="232" t="s">
        <v>19</v>
      </c>
      <c r="L229" s="237"/>
      <c r="M229" s="238" t="s">
        <v>19</v>
      </c>
      <c r="N229" s="239" t="s">
        <v>47</v>
      </c>
      <c r="O229" s="63"/>
      <c r="P229" s="190">
        <f>O229*H229</f>
        <v>0</v>
      </c>
      <c r="Q229" s="190">
        <v>1.6500000000000001E-2</v>
      </c>
      <c r="R229" s="190">
        <f>Q229*H229</f>
        <v>1.6500000000000001E-2</v>
      </c>
      <c r="S229" s="190">
        <v>0</v>
      </c>
      <c r="T229" s="191">
        <f>S229*H229</f>
        <v>0</v>
      </c>
      <c r="AR229" s="192" t="s">
        <v>212</v>
      </c>
      <c r="AT229" s="192" t="s">
        <v>240</v>
      </c>
      <c r="AU229" s="192" t="s">
        <v>86</v>
      </c>
      <c r="AY229" s="17" t="s">
        <v>141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7" t="s">
        <v>84</v>
      </c>
      <c r="BK229" s="193">
        <f>ROUND(I229*H229,2)</f>
        <v>0</v>
      </c>
      <c r="BL229" s="17" t="s">
        <v>148</v>
      </c>
      <c r="BM229" s="192" t="s">
        <v>339</v>
      </c>
    </row>
    <row r="230" spans="2:65" s="1" customFormat="1" ht="29.25">
      <c r="B230" s="34"/>
      <c r="C230" s="35"/>
      <c r="D230" s="194" t="s">
        <v>150</v>
      </c>
      <c r="E230" s="35"/>
      <c r="F230" s="195" t="s">
        <v>340</v>
      </c>
      <c r="G230" s="35"/>
      <c r="H230" s="35"/>
      <c r="I230" s="108"/>
      <c r="J230" s="35"/>
      <c r="K230" s="35"/>
      <c r="L230" s="38"/>
      <c r="M230" s="196"/>
      <c r="N230" s="63"/>
      <c r="O230" s="63"/>
      <c r="P230" s="63"/>
      <c r="Q230" s="63"/>
      <c r="R230" s="63"/>
      <c r="S230" s="63"/>
      <c r="T230" s="64"/>
      <c r="AT230" s="17" t="s">
        <v>150</v>
      </c>
      <c r="AU230" s="17" t="s">
        <v>86</v>
      </c>
    </row>
    <row r="231" spans="2:65" s="1" customFormat="1" ht="16.5" customHeight="1">
      <c r="B231" s="34"/>
      <c r="C231" s="181" t="s">
        <v>341</v>
      </c>
      <c r="D231" s="181" t="s">
        <v>143</v>
      </c>
      <c r="E231" s="182" t="s">
        <v>342</v>
      </c>
      <c r="F231" s="183" t="s">
        <v>343</v>
      </c>
      <c r="G231" s="184" t="s">
        <v>296</v>
      </c>
      <c r="H231" s="185">
        <v>13</v>
      </c>
      <c r="I231" s="186"/>
      <c r="J231" s="187">
        <f>ROUND(I231*H231,2)</f>
        <v>0</v>
      </c>
      <c r="K231" s="183" t="s">
        <v>147</v>
      </c>
      <c r="L231" s="38"/>
      <c r="M231" s="188" t="s">
        <v>19</v>
      </c>
      <c r="N231" s="189" t="s">
        <v>47</v>
      </c>
      <c r="O231" s="63"/>
      <c r="P231" s="190">
        <f>O231*H231</f>
        <v>0</v>
      </c>
      <c r="Q231" s="190">
        <v>2.96E-3</v>
      </c>
      <c r="R231" s="190">
        <f>Q231*H231</f>
        <v>3.848E-2</v>
      </c>
      <c r="S231" s="190">
        <v>0</v>
      </c>
      <c r="T231" s="191">
        <f>S231*H231</f>
        <v>0</v>
      </c>
      <c r="AR231" s="192" t="s">
        <v>148</v>
      </c>
      <c r="AT231" s="192" t="s">
        <v>143</v>
      </c>
      <c r="AU231" s="192" t="s">
        <v>86</v>
      </c>
      <c r="AY231" s="17" t="s">
        <v>141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7" t="s">
        <v>84</v>
      </c>
      <c r="BK231" s="193">
        <f>ROUND(I231*H231,2)</f>
        <v>0</v>
      </c>
      <c r="BL231" s="17" t="s">
        <v>148</v>
      </c>
      <c r="BM231" s="192" t="s">
        <v>344</v>
      </c>
    </row>
    <row r="232" spans="2:65" s="1" customFormat="1" ht="19.5">
      <c r="B232" s="34"/>
      <c r="C232" s="35"/>
      <c r="D232" s="194" t="s">
        <v>150</v>
      </c>
      <c r="E232" s="35"/>
      <c r="F232" s="195" t="s">
        <v>345</v>
      </c>
      <c r="G232" s="35"/>
      <c r="H232" s="35"/>
      <c r="I232" s="108"/>
      <c r="J232" s="35"/>
      <c r="K232" s="35"/>
      <c r="L232" s="38"/>
      <c r="M232" s="196"/>
      <c r="N232" s="63"/>
      <c r="O232" s="63"/>
      <c r="P232" s="63"/>
      <c r="Q232" s="63"/>
      <c r="R232" s="63"/>
      <c r="S232" s="63"/>
      <c r="T232" s="64"/>
      <c r="AT232" s="17" t="s">
        <v>150</v>
      </c>
      <c r="AU232" s="17" t="s">
        <v>86</v>
      </c>
    </row>
    <row r="233" spans="2:65" s="1" customFormat="1" ht="68.25">
      <c r="B233" s="34"/>
      <c r="C233" s="35"/>
      <c r="D233" s="194" t="s">
        <v>152</v>
      </c>
      <c r="E233" s="35"/>
      <c r="F233" s="197" t="s">
        <v>299</v>
      </c>
      <c r="G233" s="35"/>
      <c r="H233" s="35"/>
      <c r="I233" s="108"/>
      <c r="J233" s="35"/>
      <c r="K233" s="35"/>
      <c r="L233" s="38"/>
      <c r="M233" s="196"/>
      <c r="N233" s="63"/>
      <c r="O233" s="63"/>
      <c r="P233" s="63"/>
      <c r="Q233" s="63"/>
      <c r="R233" s="63"/>
      <c r="S233" s="63"/>
      <c r="T233" s="64"/>
      <c r="AT233" s="17" t="s">
        <v>152</v>
      </c>
      <c r="AU233" s="17" t="s">
        <v>86</v>
      </c>
    </row>
    <row r="234" spans="2:65" s="13" customFormat="1" ht="11.25">
      <c r="B234" s="208"/>
      <c r="C234" s="209"/>
      <c r="D234" s="194" t="s">
        <v>159</v>
      </c>
      <c r="E234" s="210" t="s">
        <v>19</v>
      </c>
      <c r="F234" s="211" t="s">
        <v>346</v>
      </c>
      <c r="G234" s="209"/>
      <c r="H234" s="212">
        <v>5</v>
      </c>
      <c r="I234" s="213"/>
      <c r="J234" s="209"/>
      <c r="K234" s="209"/>
      <c r="L234" s="214"/>
      <c r="M234" s="215"/>
      <c r="N234" s="216"/>
      <c r="O234" s="216"/>
      <c r="P234" s="216"/>
      <c r="Q234" s="216"/>
      <c r="R234" s="216"/>
      <c r="S234" s="216"/>
      <c r="T234" s="217"/>
      <c r="AT234" s="218" t="s">
        <v>159</v>
      </c>
      <c r="AU234" s="218" t="s">
        <v>86</v>
      </c>
      <c r="AV234" s="13" t="s">
        <v>86</v>
      </c>
      <c r="AW234" s="13" t="s">
        <v>37</v>
      </c>
      <c r="AX234" s="13" t="s">
        <v>76</v>
      </c>
      <c r="AY234" s="218" t="s">
        <v>141</v>
      </c>
    </row>
    <row r="235" spans="2:65" s="13" customFormat="1" ht="11.25">
      <c r="B235" s="208"/>
      <c r="C235" s="209"/>
      <c r="D235" s="194" t="s">
        <v>159</v>
      </c>
      <c r="E235" s="210" t="s">
        <v>19</v>
      </c>
      <c r="F235" s="211" t="s">
        <v>347</v>
      </c>
      <c r="G235" s="209"/>
      <c r="H235" s="212">
        <v>4</v>
      </c>
      <c r="I235" s="213"/>
      <c r="J235" s="209"/>
      <c r="K235" s="209"/>
      <c r="L235" s="214"/>
      <c r="M235" s="215"/>
      <c r="N235" s="216"/>
      <c r="O235" s="216"/>
      <c r="P235" s="216"/>
      <c r="Q235" s="216"/>
      <c r="R235" s="216"/>
      <c r="S235" s="216"/>
      <c r="T235" s="217"/>
      <c r="AT235" s="218" t="s">
        <v>159</v>
      </c>
      <c r="AU235" s="218" t="s">
        <v>86</v>
      </c>
      <c r="AV235" s="13" t="s">
        <v>86</v>
      </c>
      <c r="AW235" s="13" t="s">
        <v>37</v>
      </c>
      <c r="AX235" s="13" t="s">
        <v>76</v>
      </c>
      <c r="AY235" s="218" t="s">
        <v>141</v>
      </c>
    </row>
    <row r="236" spans="2:65" s="13" customFormat="1" ht="11.25">
      <c r="B236" s="208"/>
      <c r="C236" s="209"/>
      <c r="D236" s="194" t="s">
        <v>159</v>
      </c>
      <c r="E236" s="210" t="s">
        <v>19</v>
      </c>
      <c r="F236" s="211" t="s">
        <v>348</v>
      </c>
      <c r="G236" s="209"/>
      <c r="H236" s="212">
        <v>4</v>
      </c>
      <c r="I236" s="213"/>
      <c r="J236" s="209"/>
      <c r="K236" s="209"/>
      <c r="L236" s="214"/>
      <c r="M236" s="215"/>
      <c r="N236" s="216"/>
      <c r="O236" s="216"/>
      <c r="P236" s="216"/>
      <c r="Q236" s="216"/>
      <c r="R236" s="216"/>
      <c r="S236" s="216"/>
      <c r="T236" s="217"/>
      <c r="AT236" s="218" t="s">
        <v>159</v>
      </c>
      <c r="AU236" s="218" t="s">
        <v>86</v>
      </c>
      <c r="AV236" s="13" t="s">
        <v>86</v>
      </c>
      <c r="AW236" s="13" t="s">
        <v>37</v>
      </c>
      <c r="AX236" s="13" t="s">
        <v>76</v>
      </c>
      <c r="AY236" s="218" t="s">
        <v>141</v>
      </c>
    </row>
    <row r="237" spans="2:65" s="14" customFormat="1" ht="11.25">
      <c r="B237" s="219"/>
      <c r="C237" s="220"/>
      <c r="D237" s="194" t="s">
        <v>159</v>
      </c>
      <c r="E237" s="221" t="s">
        <v>19</v>
      </c>
      <c r="F237" s="222" t="s">
        <v>172</v>
      </c>
      <c r="G237" s="220"/>
      <c r="H237" s="223">
        <v>13</v>
      </c>
      <c r="I237" s="224"/>
      <c r="J237" s="220"/>
      <c r="K237" s="220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159</v>
      </c>
      <c r="AU237" s="229" t="s">
        <v>86</v>
      </c>
      <c r="AV237" s="14" t="s">
        <v>148</v>
      </c>
      <c r="AW237" s="14" t="s">
        <v>37</v>
      </c>
      <c r="AX237" s="14" t="s">
        <v>84</v>
      </c>
      <c r="AY237" s="229" t="s">
        <v>141</v>
      </c>
    </row>
    <row r="238" spans="2:65" s="1" customFormat="1" ht="16.5" customHeight="1">
      <c r="B238" s="34"/>
      <c r="C238" s="230" t="s">
        <v>349</v>
      </c>
      <c r="D238" s="230" t="s">
        <v>240</v>
      </c>
      <c r="E238" s="231" t="s">
        <v>350</v>
      </c>
      <c r="F238" s="232" t="s">
        <v>351</v>
      </c>
      <c r="G238" s="233" t="s">
        <v>296</v>
      </c>
      <c r="H238" s="234">
        <v>5</v>
      </c>
      <c r="I238" s="235"/>
      <c r="J238" s="236">
        <f>ROUND(I238*H238,2)</f>
        <v>0</v>
      </c>
      <c r="K238" s="232" t="s">
        <v>19</v>
      </c>
      <c r="L238" s="237"/>
      <c r="M238" s="238" t="s">
        <v>19</v>
      </c>
      <c r="N238" s="239" t="s">
        <v>47</v>
      </c>
      <c r="O238" s="63"/>
      <c r="P238" s="190">
        <f>O238*H238</f>
        <v>0</v>
      </c>
      <c r="Q238" s="190">
        <v>1.5599999999999999E-2</v>
      </c>
      <c r="R238" s="190">
        <f>Q238*H238</f>
        <v>7.8E-2</v>
      </c>
      <c r="S238" s="190">
        <v>0</v>
      </c>
      <c r="T238" s="191">
        <f>S238*H238</f>
        <v>0</v>
      </c>
      <c r="AR238" s="192" t="s">
        <v>212</v>
      </c>
      <c r="AT238" s="192" t="s">
        <v>240</v>
      </c>
      <c r="AU238" s="192" t="s">
        <v>86</v>
      </c>
      <c r="AY238" s="17" t="s">
        <v>141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7" t="s">
        <v>84</v>
      </c>
      <c r="BK238" s="193">
        <f>ROUND(I238*H238,2)</f>
        <v>0</v>
      </c>
      <c r="BL238" s="17" t="s">
        <v>148</v>
      </c>
      <c r="BM238" s="192" t="s">
        <v>352</v>
      </c>
    </row>
    <row r="239" spans="2:65" s="1" customFormat="1" ht="29.25">
      <c r="B239" s="34"/>
      <c r="C239" s="35"/>
      <c r="D239" s="194" t="s">
        <v>150</v>
      </c>
      <c r="E239" s="35"/>
      <c r="F239" s="195" t="s">
        <v>353</v>
      </c>
      <c r="G239" s="35"/>
      <c r="H239" s="35"/>
      <c r="I239" s="108"/>
      <c r="J239" s="35"/>
      <c r="K239" s="35"/>
      <c r="L239" s="38"/>
      <c r="M239" s="196"/>
      <c r="N239" s="63"/>
      <c r="O239" s="63"/>
      <c r="P239" s="63"/>
      <c r="Q239" s="63"/>
      <c r="R239" s="63"/>
      <c r="S239" s="63"/>
      <c r="T239" s="64"/>
      <c r="AT239" s="17" t="s">
        <v>150</v>
      </c>
      <c r="AU239" s="17" t="s">
        <v>86</v>
      </c>
    </row>
    <row r="240" spans="2:65" s="1" customFormat="1" ht="16.5" customHeight="1">
      <c r="B240" s="34"/>
      <c r="C240" s="230" t="s">
        <v>354</v>
      </c>
      <c r="D240" s="230" t="s">
        <v>240</v>
      </c>
      <c r="E240" s="231" t="s">
        <v>355</v>
      </c>
      <c r="F240" s="232" t="s">
        <v>356</v>
      </c>
      <c r="G240" s="233" t="s">
        <v>296</v>
      </c>
      <c r="H240" s="234">
        <v>4</v>
      </c>
      <c r="I240" s="235"/>
      <c r="J240" s="236">
        <f>ROUND(I240*H240,2)</f>
        <v>0</v>
      </c>
      <c r="K240" s="232" t="s">
        <v>147</v>
      </c>
      <c r="L240" s="237"/>
      <c r="M240" s="238" t="s">
        <v>19</v>
      </c>
      <c r="N240" s="239" t="s">
        <v>47</v>
      </c>
      <c r="O240" s="63"/>
      <c r="P240" s="190">
        <f>O240*H240</f>
        <v>0</v>
      </c>
      <c r="Q240" s="190">
        <v>2.2100000000000002E-2</v>
      </c>
      <c r="R240" s="190">
        <f>Q240*H240</f>
        <v>8.8400000000000006E-2</v>
      </c>
      <c r="S240" s="190">
        <v>0</v>
      </c>
      <c r="T240" s="191">
        <f>S240*H240</f>
        <v>0</v>
      </c>
      <c r="AR240" s="192" t="s">
        <v>212</v>
      </c>
      <c r="AT240" s="192" t="s">
        <v>240</v>
      </c>
      <c r="AU240" s="192" t="s">
        <v>86</v>
      </c>
      <c r="AY240" s="17" t="s">
        <v>141</v>
      </c>
      <c r="BE240" s="193">
        <f>IF(N240="základní",J240,0)</f>
        <v>0</v>
      </c>
      <c r="BF240" s="193">
        <f>IF(N240="snížená",J240,0)</f>
        <v>0</v>
      </c>
      <c r="BG240" s="193">
        <f>IF(N240="zákl. přenesená",J240,0)</f>
        <v>0</v>
      </c>
      <c r="BH240" s="193">
        <f>IF(N240="sníž. přenesená",J240,0)</f>
        <v>0</v>
      </c>
      <c r="BI240" s="193">
        <f>IF(N240="nulová",J240,0)</f>
        <v>0</v>
      </c>
      <c r="BJ240" s="17" t="s">
        <v>84</v>
      </c>
      <c r="BK240" s="193">
        <f>ROUND(I240*H240,2)</f>
        <v>0</v>
      </c>
      <c r="BL240" s="17" t="s">
        <v>148</v>
      </c>
      <c r="BM240" s="192" t="s">
        <v>357</v>
      </c>
    </row>
    <row r="241" spans="2:65" s="1" customFormat="1" ht="29.25">
      <c r="B241" s="34"/>
      <c r="C241" s="35"/>
      <c r="D241" s="194" t="s">
        <v>150</v>
      </c>
      <c r="E241" s="35"/>
      <c r="F241" s="195" t="s">
        <v>358</v>
      </c>
      <c r="G241" s="35"/>
      <c r="H241" s="35"/>
      <c r="I241" s="108"/>
      <c r="J241" s="35"/>
      <c r="K241" s="35"/>
      <c r="L241" s="38"/>
      <c r="M241" s="196"/>
      <c r="N241" s="63"/>
      <c r="O241" s="63"/>
      <c r="P241" s="63"/>
      <c r="Q241" s="63"/>
      <c r="R241" s="63"/>
      <c r="S241" s="63"/>
      <c r="T241" s="64"/>
      <c r="AT241" s="17" t="s">
        <v>150</v>
      </c>
      <c r="AU241" s="17" t="s">
        <v>86</v>
      </c>
    </row>
    <row r="242" spans="2:65" s="1" customFormat="1" ht="16.5" customHeight="1">
      <c r="B242" s="34"/>
      <c r="C242" s="230" t="s">
        <v>359</v>
      </c>
      <c r="D242" s="230" t="s">
        <v>240</v>
      </c>
      <c r="E242" s="231" t="s">
        <v>360</v>
      </c>
      <c r="F242" s="232" t="s">
        <v>361</v>
      </c>
      <c r="G242" s="233" t="s">
        <v>296</v>
      </c>
      <c r="H242" s="234">
        <v>4</v>
      </c>
      <c r="I242" s="235"/>
      <c r="J242" s="236">
        <f>ROUND(I242*H242,2)</f>
        <v>0</v>
      </c>
      <c r="K242" s="232" t="s">
        <v>147</v>
      </c>
      <c r="L242" s="237"/>
      <c r="M242" s="238" t="s">
        <v>19</v>
      </c>
      <c r="N242" s="239" t="s">
        <v>47</v>
      </c>
      <c r="O242" s="63"/>
      <c r="P242" s="190">
        <f>O242*H242</f>
        <v>0</v>
      </c>
      <c r="Q242" s="190">
        <v>1.6E-2</v>
      </c>
      <c r="R242" s="190">
        <f>Q242*H242</f>
        <v>6.4000000000000001E-2</v>
      </c>
      <c r="S242" s="190">
        <v>0</v>
      </c>
      <c r="T242" s="191">
        <f>S242*H242</f>
        <v>0</v>
      </c>
      <c r="AR242" s="192" t="s">
        <v>212</v>
      </c>
      <c r="AT242" s="192" t="s">
        <v>240</v>
      </c>
      <c r="AU242" s="192" t="s">
        <v>86</v>
      </c>
      <c r="AY242" s="17" t="s">
        <v>141</v>
      </c>
      <c r="BE242" s="193">
        <f>IF(N242="základní",J242,0)</f>
        <v>0</v>
      </c>
      <c r="BF242" s="193">
        <f>IF(N242="snížená",J242,0)</f>
        <v>0</v>
      </c>
      <c r="BG242" s="193">
        <f>IF(N242="zákl. přenesená",J242,0)</f>
        <v>0</v>
      </c>
      <c r="BH242" s="193">
        <f>IF(N242="sníž. přenesená",J242,0)</f>
        <v>0</v>
      </c>
      <c r="BI242" s="193">
        <f>IF(N242="nulová",J242,0)</f>
        <v>0</v>
      </c>
      <c r="BJ242" s="17" t="s">
        <v>84</v>
      </c>
      <c r="BK242" s="193">
        <f>ROUND(I242*H242,2)</f>
        <v>0</v>
      </c>
      <c r="BL242" s="17" t="s">
        <v>148</v>
      </c>
      <c r="BM242" s="192" t="s">
        <v>362</v>
      </c>
    </row>
    <row r="243" spans="2:65" s="1" customFormat="1" ht="29.25">
      <c r="B243" s="34"/>
      <c r="C243" s="35"/>
      <c r="D243" s="194" t="s">
        <v>150</v>
      </c>
      <c r="E243" s="35"/>
      <c r="F243" s="195" t="s">
        <v>363</v>
      </c>
      <c r="G243" s="35"/>
      <c r="H243" s="35"/>
      <c r="I243" s="108"/>
      <c r="J243" s="35"/>
      <c r="K243" s="35"/>
      <c r="L243" s="38"/>
      <c r="M243" s="196"/>
      <c r="N243" s="63"/>
      <c r="O243" s="63"/>
      <c r="P243" s="63"/>
      <c r="Q243" s="63"/>
      <c r="R243" s="63"/>
      <c r="S243" s="63"/>
      <c r="T243" s="64"/>
      <c r="AT243" s="17" t="s">
        <v>150</v>
      </c>
      <c r="AU243" s="17" t="s">
        <v>86</v>
      </c>
    </row>
    <row r="244" spans="2:65" s="1" customFormat="1" ht="16.5" customHeight="1">
      <c r="B244" s="34"/>
      <c r="C244" s="181" t="s">
        <v>364</v>
      </c>
      <c r="D244" s="181" t="s">
        <v>143</v>
      </c>
      <c r="E244" s="182" t="s">
        <v>365</v>
      </c>
      <c r="F244" s="183" t="s">
        <v>366</v>
      </c>
      <c r="G244" s="184" t="s">
        <v>296</v>
      </c>
      <c r="H244" s="185">
        <v>1</v>
      </c>
      <c r="I244" s="186"/>
      <c r="J244" s="187">
        <f>ROUND(I244*H244,2)</f>
        <v>0</v>
      </c>
      <c r="K244" s="183" t="s">
        <v>147</v>
      </c>
      <c r="L244" s="38"/>
      <c r="M244" s="188" t="s">
        <v>19</v>
      </c>
      <c r="N244" s="189" t="s">
        <v>47</v>
      </c>
      <c r="O244" s="63"/>
      <c r="P244" s="190">
        <f>O244*H244</f>
        <v>0</v>
      </c>
      <c r="Q244" s="190">
        <v>0</v>
      </c>
      <c r="R244" s="190">
        <f>Q244*H244</f>
        <v>0</v>
      </c>
      <c r="S244" s="190">
        <v>0</v>
      </c>
      <c r="T244" s="191">
        <f>S244*H244</f>
        <v>0</v>
      </c>
      <c r="AR244" s="192" t="s">
        <v>148</v>
      </c>
      <c r="AT244" s="192" t="s">
        <v>143</v>
      </c>
      <c r="AU244" s="192" t="s">
        <v>86</v>
      </c>
      <c r="AY244" s="17" t="s">
        <v>141</v>
      </c>
      <c r="BE244" s="193">
        <f>IF(N244="základní",J244,0)</f>
        <v>0</v>
      </c>
      <c r="BF244" s="193">
        <f>IF(N244="snížená",J244,0)</f>
        <v>0</v>
      </c>
      <c r="BG244" s="193">
        <f>IF(N244="zákl. přenesená",J244,0)</f>
        <v>0</v>
      </c>
      <c r="BH244" s="193">
        <f>IF(N244="sníž. přenesená",J244,0)</f>
        <v>0</v>
      </c>
      <c r="BI244" s="193">
        <f>IF(N244="nulová",J244,0)</f>
        <v>0</v>
      </c>
      <c r="BJ244" s="17" t="s">
        <v>84</v>
      </c>
      <c r="BK244" s="193">
        <f>ROUND(I244*H244,2)</f>
        <v>0</v>
      </c>
      <c r="BL244" s="17" t="s">
        <v>148</v>
      </c>
      <c r="BM244" s="192" t="s">
        <v>367</v>
      </c>
    </row>
    <row r="245" spans="2:65" s="1" customFormat="1" ht="19.5">
      <c r="B245" s="34"/>
      <c r="C245" s="35"/>
      <c r="D245" s="194" t="s">
        <v>150</v>
      </c>
      <c r="E245" s="35"/>
      <c r="F245" s="195" t="s">
        <v>368</v>
      </c>
      <c r="G245" s="35"/>
      <c r="H245" s="35"/>
      <c r="I245" s="108"/>
      <c r="J245" s="35"/>
      <c r="K245" s="35"/>
      <c r="L245" s="38"/>
      <c r="M245" s="196"/>
      <c r="N245" s="63"/>
      <c r="O245" s="63"/>
      <c r="P245" s="63"/>
      <c r="Q245" s="63"/>
      <c r="R245" s="63"/>
      <c r="S245" s="63"/>
      <c r="T245" s="64"/>
      <c r="AT245" s="17" t="s">
        <v>150</v>
      </c>
      <c r="AU245" s="17" t="s">
        <v>86</v>
      </c>
    </row>
    <row r="246" spans="2:65" s="1" customFormat="1" ht="68.25">
      <c r="B246" s="34"/>
      <c r="C246" s="35"/>
      <c r="D246" s="194" t="s">
        <v>152</v>
      </c>
      <c r="E246" s="35"/>
      <c r="F246" s="197" t="s">
        <v>299</v>
      </c>
      <c r="G246" s="35"/>
      <c r="H246" s="35"/>
      <c r="I246" s="108"/>
      <c r="J246" s="35"/>
      <c r="K246" s="35"/>
      <c r="L246" s="38"/>
      <c r="M246" s="196"/>
      <c r="N246" s="63"/>
      <c r="O246" s="63"/>
      <c r="P246" s="63"/>
      <c r="Q246" s="63"/>
      <c r="R246" s="63"/>
      <c r="S246" s="63"/>
      <c r="T246" s="64"/>
      <c r="AT246" s="17" t="s">
        <v>152</v>
      </c>
      <c r="AU246" s="17" t="s">
        <v>86</v>
      </c>
    </row>
    <row r="247" spans="2:65" s="13" customFormat="1" ht="11.25">
      <c r="B247" s="208"/>
      <c r="C247" s="209"/>
      <c r="D247" s="194" t="s">
        <v>159</v>
      </c>
      <c r="E247" s="210" t="s">
        <v>19</v>
      </c>
      <c r="F247" s="211" t="s">
        <v>369</v>
      </c>
      <c r="G247" s="209"/>
      <c r="H247" s="212">
        <v>1</v>
      </c>
      <c r="I247" s="213"/>
      <c r="J247" s="209"/>
      <c r="K247" s="209"/>
      <c r="L247" s="214"/>
      <c r="M247" s="215"/>
      <c r="N247" s="216"/>
      <c r="O247" s="216"/>
      <c r="P247" s="216"/>
      <c r="Q247" s="216"/>
      <c r="R247" s="216"/>
      <c r="S247" s="216"/>
      <c r="T247" s="217"/>
      <c r="AT247" s="218" t="s">
        <v>159</v>
      </c>
      <c r="AU247" s="218" t="s">
        <v>86</v>
      </c>
      <c r="AV247" s="13" t="s">
        <v>86</v>
      </c>
      <c r="AW247" s="13" t="s">
        <v>37</v>
      </c>
      <c r="AX247" s="13" t="s">
        <v>84</v>
      </c>
      <c r="AY247" s="218" t="s">
        <v>141</v>
      </c>
    </row>
    <row r="248" spans="2:65" s="1" customFormat="1" ht="16.5" customHeight="1">
      <c r="B248" s="34"/>
      <c r="C248" s="230" t="s">
        <v>114</v>
      </c>
      <c r="D248" s="230" t="s">
        <v>240</v>
      </c>
      <c r="E248" s="231" t="s">
        <v>370</v>
      </c>
      <c r="F248" s="232" t="s">
        <v>371</v>
      </c>
      <c r="G248" s="233" t="s">
        <v>296</v>
      </c>
      <c r="H248" s="234">
        <v>1</v>
      </c>
      <c r="I248" s="235"/>
      <c r="J248" s="236">
        <f>ROUND(I248*H248,2)</f>
        <v>0</v>
      </c>
      <c r="K248" s="232" t="s">
        <v>19</v>
      </c>
      <c r="L248" s="237"/>
      <c r="M248" s="238" t="s">
        <v>19</v>
      </c>
      <c r="N248" s="239" t="s">
        <v>47</v>
      </c>
      <c r="O248" s="63"/>
      <c r="P248" s="190">
        <f>O248*H248</f>
        <v>0</v>
      </c>
      <c r="Q248" s="190">
        <v>2.76E-2</v>
      </c>
      <c r="R248" s="190">
        <f>Q248*H248</f>
        <v>2.76E-2</v>
      </c>
      <c r="S248" s="190">
        <v>0</v>
      </c>
      <c r="T248" s="191">
        <f>S248*H248</f>
        <v>0</v>
      </c>
      <c r="AR248" s="192" t="s">
        <v>212</v>
      </c>
      <c r="AT248" s="192" t="s">
        <v>240</v>
      </c>
      <c r="AU248" s="192" t="s">
        <v>86</v>
      </c>
      <c r="AY248" s="17" t="s">
        <v>141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17" t="s">
        <v>84</v>
      </c>
      <c r="BK248" s="193">
        <f>ROUND(I248*H248,2)</f>
        <v>0</v>
      </c>
      <c r="BL248" s="17" t="s">
        <v>148</v>
      </c>
      <c r="BM248" s="192" t="s">
        <v>372</v>
      </c>
    </row>
    <row r="249" spans="2:65" s="1" customFormat="1" ht="29.25">
      <c r="B249" s="34"/>
      <c r="C249" s="35"/>
      <c r="D249" s="194" t="s">
        <v>150</v>
      </c>
      <c r="E249" s="35"/>
      <c r="F249" s="195" t="s">
        <v>373</v>
      </c>
      <c r="G249" s="35"/>
      <c r="H249" s="35"/>
      <c r="I249" s="108"/>
      <c r="J249" s="35"/>
      <c r="K249" s="35"/>
      <c r="L249" s="38"/>
      <c r="M249" s="196"/>
      <c r="N249" s="63"/>
      <c r="O249" s="63"/>
      <c r="P249" s="63"/>
      <c r="Q249" s="63"/>
      <c r="R249" s="63"/>
      <c r="S249" s="63"/>
      <c r="T249" s="64"/>
      <c r="AT249" s="17" t="s">
        <v>150</v>
      </c>
      <c r="AU249" s="17" t="s">
        <v>86</v>
      </c>
    </row>
    <row r="250" spans="2:65" s="1" customFormat="1" ht="16.5" customHeight="1">
      <c r="B250" s="34"/>
      <c r="C250" s="181" t="s">
        <v>374</v>
      </c>
      <c r="D250" s="181" t="s">
        <v>143</v>
      </c>
      <c r="E250" s="182" t="s">
        <v>375</v>
      </c>
      <c r="F250" s="183" t="s">
        <v>376</v>
      </c>
      <c r="G250" s="184" t="s">
        <v>113</v>
      </c>
      <c r="H250" s="185">
        <v>30</v>
      </c>
      <c r="I250" s="186"/>
      <c r="J250" s="187">
        <f>ROUND(I250*H250,2)</f>
        <v>0</v>
      </c>
      <c r="K250" s="183" t="s">
        <v>147</v>
      </c>
      <c r="L250" s="38"/>
      <c r="M250" s="188" t="s">
        <v>19</v>
      </c>
      <c r="N250" s="189" t="s">
        <v>47</v>
      </c>
      <c r="O250" s="63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192" t="s">
        <v>148</v>
      </c>
      <c r="AT250" s="192" t="s">
        <v>143</v>
      </c>
      <c r="AU250" s="192" t="s">
        <v>86</v>
      </c>
      <c r="AY250" s="17" t="s">
        <v>141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17" t="s">
        <v>84</v>
      </c>
      <c r="BK250" s="193">
        <f>ROUND(I250*H250,2)</f>
        <v>0</v>
      </c>
      <c r="BL250" s="17" t="s">
        <v>148</v>
      </c>
      <c r="BM250" s="192" t="s">
        <v>377</v>
      </c>
    </row>
    <row r="251" spans="2:65" s="1" customFormat="1" ht="11.25">
      <c r="B251" s="34"/>
      <c r="C251" s="35"/>
      <c r="D251" s="194" t="s">
        <v>150</v>
      </c>
      <c r="E251" s="35"/>
      <c r="F251" s="195" t="s">
        <v>378</v>
      </c>
      <c r="G251" s="35"/>
      <c r="H251" s="35"/>
      <c r="I251" s="108"/>
      <c r="J251" s="35"/>
      <c r="K251" s="35"/>
      <c r="L251" s="38"/>
      <c r="M251" s="196"/>
      <c r="N251" s="63"/>
      <c r="O251" s="63"/>
      <c r="P251" s="63"/>
      <c r="Q251" s="63"/>
      <c r="R251" s="63"/>
      <c r="S251" s="63"/>
      <c r="T251" s="64"/>
      <c r="AT251" s="17" t="s">
        <v>150</v>
      </c>
      <c r="AU251" s="17" t="s">
        <v>86</v>
      </c>
    </row>
    <row r="252" spans="2:65" s="1" customFormat="1" ht="87.75">
      <c r="B252" s="34"/>
      <c r="C252" s="35"/>
      <c r="D252" s="194" t="s">
        <v>152</v>
      </c>
      <c r="E252" s="35"/>
      <c r="F252" s="197" t="s">
        <v>379</v>
      </c>
      <c r="G252" s="35"/>
      <c r="H252" s="35"/>
      <c r="I252" s="108"/>
      <c r="J252" s="35"/>
      <c r="K252" s="35"/>
      <c r="L252" s="38"/>
      <c r="M252" s="196"/>
      <c r="N252" s="63"/>
      <c r="O252" s="63"/>
      <c r="P252" s="63"/>
      <c r="Q252" s="63"/>
      <c r="R252" s="63"/>
      <c r="S252" s="63"/>
      <c r="T252" s="64"/>
      <c r="AT252" s="17" t="s">
        <v>152</v>
      </c>
      <c r="AU252" s="17" t="s">
        <v>86</v>
      </c>
    </row>
    <row r="253" spans="2:65" s="1" customFormat="1" ht="29.25">
      <c r="B253" s="34"/>
      <c r="C253" s="35"/>
      <c r="D253" s="194" t="s">
        <v>232</v>
      </c>
      <c r="E253" s="35"/>
      <c r="F253" s="197" t="s">
        <v>380</v>
      </c>
      <c r="G253" s="35"/>
      <c r="H253" s="35"/>
      <c r="I253" s="108"/>
      <c r="J253" s="35"/>
      <c r="K253" s="35"/>
      <c r="L253" s="38"/>
      <c r="M253" s="196"/>
      <c r="N253" s="63"/>
      <c r="O253" s="63"/>
      <c r="P253" s="63"/>
      <c r="Q253" s="63"/>
      <c r="R253" s="63"/>
      <c r="S253" s="63"/>
      <c r="T253" s="64"/>
      <c r="AT253" s="17" t="s">
        <v>232</v>
      </c>
      <c r="AU253" s="17" t="s">
        <v>86</v>
      </c>
    </row>
    <row r="254" spans="2:65" s="13" customFormat="1" ht="11.25">
      <c r="B254" s="208"/>
      <c r="C254" s="209"/>
      <c r="D254" s="194" t="s">
        <v>159</v>
      </c>
      <c r="E254" s="210" t="s">
        <v>111</v>
      </c>
      <c r="F254" s="211" t="s">
        <v>381</v>
      </c>
      <c r="G254" s="209"/>
      <c r="H254" s="212">
        <v>30</v>
      </c>
      <c r="I254" s="213"/>
      <c r="J254" s="209"/>
      <c r="K254" s="209"/>
      <c r="L254" s="214"/>
      <c r="M254" s="215"/>
      <c r="N254" s="216"/>
      <c r="O254" s="216"/>
      <c r="P254" s="216"/>
      <c r="Q254" s="216"/>
      <c r="R254" s="216"/>
      <c r="S254" s="216"/>
      <c r="T254" s="217"/>
      <c r="AT254" s="218" t="s">
        <v>159</v>
      </c>
      <c r="AU254" s="218" t="s">
        <v>86</v>
      </c>
      <c r="AV254" s="13" t="s">
        <v>86</v>
      </c>
      <c r="AW254" s="13" t="s">
        <v>37</v>
      </c>
      <c r="AX254" s="13" t="s">
        <v>84</v>
      </c>
      <c r="AY254" s="218" t="s">
        <v>141</v>
      </c>
    </row>
    <row r="255" spans="2:65" s="1" customFormat="1" ht="16.5" customHeight="1">
      <c r="B255" s="34"/>
      <c r="C255" s="230" t="s">
        <v>382</v>
      </c>
      <c r="D255" s="230" t="s">
        <v>240</v>
      </c>
      <c r="E255" s="231" t="s">
        <v>383</v>
      </c>
      <c r="F255" s="232" t="s">
        <v>384</v>
      </c>
      <c r="G255" s="233" t="s">
        <v>113</v>
      </c>
      <c r="H255" s="234">
        <v>31.5</v>
      </c>
      <c r="I255" s="235"/>
      <c r="J255" s="236">
        <f>ROUND(I255*H255,2)</f>
        <v>0</v>
      </c>
      <c r="K255" s="232" t="s">
        <v>19</v>
      </c>
      <c r="L255" s="237"/>
      <c r="M255" s="238" t="s">
        <v>19</v>
      </c>
      <c r="N255" s="239" t="s">
        <v>47</v>
      </c>
      <c r="O255" s="63"/>
      <c r="P255" s="190">
        <f>O255*H255</f>
        <v>0</v>
      </c>
      <c r="Q255" s="190">
        <v>2.8389999999999999E-2</v>
      </c>
      <c r="R255" s="190">
        <f>Q255*H255</f>
        <v>0.894285</v>
      </c>
      <c r="S255" s="190">
        <v>0</v>
      </c>
      <c r="T255" s="191">
        <f>S255*H255</f>
        <v>0</v>
      </c>
      <c r="AR255" s="192" t="s">
        <v>212</v>
      </c>
      <c r="AT255" s="192" t="s">
        <v>240</v>
      </c>
      <c r="AU255" s="192" t="s">
        <v>86</v>
      </c>
      <c r="AY255" s="17" t="s">
        <v>141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7" t="s">
        <v>84</v>
      </c>
      <c r="BK255" s="193">
        <f>ROUND(I255*H255,2)</f>
        <v>0</v>
      </c>
      <c r="BL255" s="17" t="s">
        <v>148</v>
      </c>
      <c r="BM255" s="192" t="s">
        <v>385</v>
      </c>
    </row>
    <row r="256" spans="2:65" s="1" customFormat="1" ht="29.25">
      <c r="B256" s="34"/>
      <c r="C256" s="35"/>
      <c r="D256" s="194" t="s">
        <v>150</v>
      </c>
      <c r="E256" s="35"/>
      <c r="F256" s="195" t="s">
        <v>386</v>
      </c>
      <c r="G256" s="35"/>
      <c r="H256" s="35"/>
      <c r="I256" s="108"/>
      <c r="J256" s="35"/>
      <c r="K256" s="35"/>
      <c r="L256" s="38"/>
      <c r="M256" s="196"/>
      <c r="N256" s="63"/>
      <c r="O256" s="63"/>
      <c r="P256" s="63"/>
      <c r="Q256" s="63"/>
      <c r="R256" s="63"/>
      <c r="S256" s="63"/>
      <c r="T256" s="64"/>
      <c r="AT256" s="17" t="s">
        <v>150</v>
      </c>
      <c r="AU256" s="17" t="s">
        <v>86</v>
      </c>
    </row>
    <row r="257" spans="2:65" s="13" customFormat="1" ht="11.25">
      <c r="B257" s="208"/>
      <c r="C257" s="209"/>
      <c r="D257" s="194" t="s">
        <v>159</v>
      </c>
      <c r="E257" s="210" t="s">
        <v>19</v>
      </c>
      <c r="F257" s="211" t="s">
        <v>387</v>
      </c>
      <c r="G257" s="209"/>
      <c r="H257" s="212">
        <v>31.5</v>
      </c>
      <c r="I257" s="213"/>
      <c r="J257" s="209"/>
      <c r="K257" s="209"/>
      <c r="L257" s="214"/>
      <c r="M257" s="215"/>
      <c r="N257" s="216"/>
      <c r="O257" s="216"/>
      <c r="P257" s="216"/>
      <c r="Q257" s="216"/>
      <c r="R257" s="216"/>
      <c r="S257" s="216"/>
      <c r="T257" s="217"/>
      <c r="AT257" s="218" t="s">
        <v>159</v>
      </c>
      <c r="AU257" s="218" t="s">
        <v>86</v>
      </c>
      <c r="AV257" s="13" t="s">
        <v>86</v>
      </c>
      <c r="AW257" s="13" t="s">
        <v>37</v>
      </c>
      <c r="AX257" s="13" t="s">
        <v>84</v>
      </c>
      <c r="AY257" s="218" t="s">
        <v>141</v>
      </c>
    </row>
    <row r="258" spans="2:65" s="1" customFormat="1" ht="16.5" customHeight="1">
      <c r="B258" s="34"/>
      <c r="C258" s="181" t="s">
        <v>388</v>
      </c>
      <c r="D258" s="181" t="s">
        <v>143</v>
      </c>
      <c r="E258" s="182" t="s">
        <v>389</v>
      </c>
      <c r="F258" s="183" t="s">
        <v>390</v>
      </c>
      <c r="G258" s="184" t="s">
        <v>113</v>
      </c>
      <c r="H258" s="185">
        <v>11.8</v>
      </c>
      <c r="I258" s="186"/>
      <c r="J258" s="187">
        <f>ROUND(I258*H258,2)</f>
        <v>0</v>
      </c>
      <c r="K258" s="183" t="s">
        <v>147</v>
      </c>
      <c r="L258" s="38"/>
      <c r="M258" s="188" t="s">
        <v>19</v>
      </c>
      <c r="N258" s="189" t="s">
        <v>47</v>
      </c>
      <c r="O258" s="63"/>
      <c r="P258" s="190">
        <f>O258*H258</f>
        <v>0</v>
      </c>
      <c r="Q258" s="190">
        <v>0</v>
      </c>
      <c r="R258" s="190">
        <f>Q258*H258</f>
        <v>0</v>
      </c>
      <c r="S258" s="190">
        <v>0</v>
      </c>
      <c r="T258" s="191">
        <f>S258*H258</f>
        <v>0</v>
      </c>
      <c r="AR258" s="192" t="s">
        <v>148</v>
      </c>
      <c r="AT258" s="192" t="s">
        <v>143</v>
      </c>
      <c r="AU258" s="192" t="s">
        <v>86</v>
      </c>
      <c r="AY258" s="17" t="s">
        <v>141</v>
      </c>
      <c r="BE258" s="193">
        <f>IF(N258="základní",J258,0)</f>
        <v>0</v>
      </c>
      <c r="BF258" s="193">
        <f>IF(N258="snížená",J258,0)</f>
        <v>0</v>
      </c>
      <c r="BG258" s="193">
        <f>IF(N258="zákl. přenesená",J258,0)</f>
        <v>0</v>
      </c>
      <c r="BH258" s="193">
        <f>IF(N258="sníž. přenesená",J258,0)</f>
        <v>0</v>
      </c>
      <c r="BI258" s="193">
        <f>IF(N258="nulová",J258,0)</f>
        <v>0</v>
      </c>
      <c r="BJ258" s="17" t="s">
        <v>84</v>
      </c>
      <c r="BK258" s="193">
        <f>ROUND(I258*H258,2)</f>
        <v>0</v>
      </c>
      <c r="BL258" s="17" t="s">
        <v>148</v>
      </c>
      <c r="BM258" s="192" t="s">
        <v>391</v>
      </c>
    </row>
    <row r="259" spans="2:65" s="1" customFormat="1" ht="11.25">
      <c r="B259" s="34"/>
      <c r="C259" s="35"/>
      <c r="D259" s="194" t="s">
        <v>150</v>
      </c>
      <c r="E259" s="35"/>
      <c r="F259" s="195" t="s">
        <v>392</v>
      </c>
      <c r="G259" s="35"/>
      <c r="H259" s="35"/>
      <c r="I259" s="108"/>
      <c r="J259" s="35"/>
      <c r="K259" s="35"/>
      <c r="L259" s="38"/>
      <c r="M259" s="196"/>
      <c r="N259" s="63"/>
      <c r="O259" s="63"/>
      <c r="P259" s="63"/>
      <c r="Q259" s="63"/>
      <c r="R259" s="63"/>
      <c r="S259" s="63"/>
      <c r="T259" s="64"/>
      <c r="AT259" s="17" t="s">
        <v>150</v>
      </c>
      <c r="AU259" s="17" t="s">
        <v>86</v>
      </c>
    </row>
    <row r="260" spans="2:65" s="1" customFormat="1" ht="107.25">
      <c r="B260" s="34"/>
      <c r="C260" s="35"/>
      <c r="D260" s="194" t="s">
        <v>152</v>
      </c>
      <c r="E260" s="35"/>
      <c r="F260" s="197" t="s">
        <v>393</v>
      </c>
      <c r="G260" s="35"/>
      <c r="H260" s="35"/>
      <c r="I260" s="108"/>
      <c r="J260" s="35"/>
      <c r="K260" s="35"/>
      <c r="L260" s="38"/>
      <c r="M260" s="196"/>
      <c r="N260" s="63"/>
      <c r="O260" s="63"/>
      <c r="P260" s="63"/>
      <c r="Q260" s="63"/>
      <c r="R260" s="63"/>
      <c r="S260" s="63"/>
      <c r="T260" s="64"/>
      <c r="AT260" s="17" t="s">
        <v>152</v>
      </c>
      <c r="AU260" s="17" t="s">
        <v>86</v>
      </c>
    </row>
    <row r="261" spans="2:65" s="12" customFormat="1" ht="11.25">
      <c r="B261" s="198"/>
      <c r="C261" s="199"/>
      <c r="D261" s="194" t="s">
        <v>159</v>
      </c>
      <c r="E261" s="200" t="s">
        <v>19</v>
      </c>
      <c r="F261" s="201" t="s">
        <v>394</v>
      </c>
      <c r="G261" s="199"/>
      <c r="H261" s="200" t="s">
        <v>19</v>
      </c>
      <c r="I261" s="202"/>
      <c r="J261" s="199"/>
      <c r="K261" s="199"/>
      <c r="L261" s="203"/>
      <c r="M261" s="204"/>
      <c r="N261" s="205"/>
      <c r="O261" s="205"/>
      <c r="P261" s="205"/>
      <c r="Q261" s="205"/>
      <c r="R261" s="205"/>
      <c r="S261" s="205"/>
      <c r="T261" s="206"/>
      <c r="AT261" s="207" t="s">
        <v>159</v>
      </c>
      <c r="AU261" s="207" t="s">
        <v>86</v>
      </c>
      <c r="AV261" s="12" t="s">
        <v>84</v>
      </c>
      <c r="AW261" s="12" t="s">
        <v>37</v>
      </c>
      <c r="AX261" s="12" t="s">
        <v>76</v>
      </c>
      <c r="AY261" s="207" t="s">
        <v>141</v>
      </c>
    </row>
    <row r="262" spans="2:65" s="13" customFormat="1" ht="11.25">
      <c r="B262" s="208"/>
      <c r="C262" s="209"/>
      <c r="D262" s="194" t="s">
        <v>159</v>
      </c>
      <c r="E262" s="210" t="s">
        <v>19</v>
      </c>
      <c r="F262" s="211" t="s">
        <v>395</v>
      </c>
      <c r="G262" s="209"/>
      <c r="H262" s="212">
        <v>11.8</v>
      </c>
      <c r="I262" s="213"/>
      <c r="J262" s="209"/>
      <c r="K262" s="209"/>
      <c r="L262" s="214"/>
      <c r="M262" s="215"/>
      <c r="N262" s="216"/>
      <c r="O262" s="216"/>
      <c r="P262" s="216"/>
      <c r="Q262" s="216"/>
      <c r="R262" s="216"/>
      <c r="S262" s="216"/>
      <c r="T262" s="217"/>
      <c r="AT262" s="218" t="s">
        <v>159</v>
      </c>
      <c r="AU262" s="218" t="s">
        <v>86</v>
      </c>
      <c r="AV262" s="13" t="s">
        <v>86</v>
      </c>
      <c r="AW262" s="13" t="s">
        <v>37</v>
      </c>
      <c r="AX262" s="13" t="s">
        <v>84</v>
      </c>
      <c r="AY262" s="218" t="s">
        <v>141</v>
      </c>
    </row>
    <row r="263" spans="2:65" s="1" customFormat="1" ht="16.5" customHeight="1">
      <c r="B263" s="34"/>
      <c r="C263" s="230" t="s">
        <v>396</v>
      </c>
      <c r="D263" s="230" t="s">
        <v>240</v>
      </c>
      <c r="E263" s="231" t="s">
        <v>397</v>
      </c>
      <c r="F263" s="232" t="s">
        <v>398</v>
      </c>
      <c r="G263" s="233" t="s">
        <v>113</v>
      </c>
      <c r="H263" s="234">
        <v>12.154</v>
      </c>
      <c r="I263" s="235"/>
      <c r="J263" s="236">
        <f>ROUND(I263*H263,2)</f>
        <v>0</v>
      </c>
      <c r="K263" s="232" t="s">
        <v>147</v>
      </c>
      <c r="L263" s="237"/>
      <c r="M263" s="238" t="s">
        <v>19</v>
      </c>
      <c r="N263" s="239" t="s">
        <v>47</v>
      </c>
      <c r="O263" s="63"/>
      <c r="P263" s="190">
        <f>O263*H263</f>
        <v>0</v>
      </c>
      <c r="Q263" s="190">
        <v>1.61E-2</v>
      </c>
      <c r="R263" s="190">
        <f>Q263*H263</f>
        <v>0.1956794</v>
      </c>
      <c r="S263" s="190">
        <v>0</v>
      </c>
      <c r="T263" s="191">
        <f>S263*H263</f>
        <v>0</v>
      </c>
      <c r="AR263" s="192" t="s">
        <v>212</v>
      </c>
      <c r="AT263" s="192" t="s">
        <v>240</v>
      </c>
      <c r="AU263" s="192" t="s">
        <v>86</v>
      </c>
      <c r="AY263" s="17" t="s">
        <v>141</v>
      </c>
      <c r="BE263" s="193">
        <f>IF(N263="základní",J263,0)</f>
        <v>0</v>
      </c>
      <c r="BF263" s="193">
        <f>IF(N263="snížená",J263,0)</f>
        <v>0</v>
      </c>
      <c r="BG263" s="193">
        <f>IF(N263="zákl. přenesená",J263,0)</f>
        <v>0</v>
      </c>
      <c r="BH263" s="193">
        <f>IF(N263="sníž. přenesená",J263,0)</f>
        <v>0</v>
      </c>
      <c r="BI263" s="193">
        <f>IF(N263="nulová",J263,0)</f>
        <v>0</v>
      </c>
      <c r="BJ263" s="17" t="s">
        <v>84</v>
      </c>
      <c r="BK263" s="193">
        <f>ROUND(I263*H263,2)</f>
        <v>0</v>
      </c>
      <c r="BL263" s="17" t="s">
        <v>148</v>
      </c>
      <c r="BM263" s="192" t="s">
        <v>399</v>
      </c>
    </row>
    <row r="264" spans="2:65" s="1" customFormat="1" ht="11.25">
      <c r="B264" s="34"/>
      <c r="C264" s="35"/>
      <c r="D264" s="194" t="s">
        <v>150</v>
      </c>
      <c r="E264" s="35"/>
      <c r="F264" s="195" t="s">
        <v>398</v>
      </c>
      <c r="G264" s="35"/>
      <c r="H264" s="35"/>
      <c r="I264" s="108"/>
      <c r="J264" s="35"/>
      <c r="K264" s="35"/>
      <c r="L264" s="38"/>
      <c r="M264" s="196"/>
      <c r="N264" s="63"/>
      <c r="O264" s="63"/>
      <c r="P264" s="63"/>
      <c r="Q264" s="63"/>
      <c r="R264" s="63"/>
      <c r="S264" s="63"/>
      <c r="T264" s="64"/>
      <c r="AT264" s="17" t="s">
        <v>150</v>
      </c>
      <c r="AU264" s="17" t="s">
        <v>86</v>
      </c>
    </row>
    <row r="265" spans="2:65" s="1" customFormat="1" ht="29.25">
      <c r="B265" s="34"/>
      <c r="C265" s="35"/>
      <c r="D265" s="194" t="s">
        <v>232</v>
      </c>
      <c r="E265" s="35"/>
      <c r="F265" s="197" t="s">
        <v>400</v>
      </c>
      <c r="G265" s="35"/>
      <c r="H265" s="35"/>
      <c r="I265" s="108"/>
      <c r="J265" s="35"/>
      <c r="K265" s="35"/>
      <c r="L265" s="38"/>
      <c r="M265" s="196"/>
      <c r="N265" s="63"/>
      <c r="O265" s="63"/>
      <c r="P265" s="63"/>
      <c r="Q265" s="63"/>
      <c r="R265" s="63"/>
      <c r="S265" s="63"/>
      <c r="T265" s="64"/>
      <c r="AT265" s="17" t="s">
        <v>232</v>
      </c>
      <c r="AU265" s="17" t="s">
        <v>86</v>
      </c>
    </row>
    <row r="266" spans="2:65" s="13" customFormat="1" ht="11.25">
      <c r="B266" s="208"/>
      <c r="C266" s="209"/>
      <c r="D266" s="194" t="s">
        <v>159</v>
      </c>
      <c r="E266" s="210" t="s">
        <v>19</v>
      </c>
      <c r="F266" s="211" t="s">
        <v>401</v>
      </c>
      <c r="G266" s="209"/>
      <c r="H266" s="212">
        <v>12.154</v>
      </c>
      <c r="I266" s="213"/>
      <c r="J266" s="209"/>
      <c r="K266" s="209"/>
      <c r="L266" s="214"/>
      <c r="M266" s="215"/>
      <c r="N266" s="216"/>
      <c r="O266" s="216"/>
      <c r="P266" s="216"/>
      <c r="Q266" s="216"/>
      <c r="R266" s="216"/>
      <c r="S266" s="216"/>
      <c r="T266" s="217"/>
      <c r="AT266" s="218" t="s">
        <v>159</v>
      </c>
      <c r="AU266" s="218" t="s">
        <v>86</v>
      </c>
      <c r="AV266" s="13" t="s">
        <v>86</v>
      </c>
      <c r="AW266" s="13" t="s">
        <v>37</v>
      </c>
      <c r="AX266" s="13" t="s">
        <v>84</v>
      </c>
      <c r="AY266" s="218" t="s">
        <v>141</v>
      </c>
    </row>
    <row r="267" spans="2:65" s="1" customFormat="1" ht="16.5" customHeight="1">
      <c r="B267" s="34"/>
      <c r="C267" s="181" t="s">
        <v>402</v>
      </c>
      <c r="D267" s="181" t="s">
        <v>143</v>
      </c>
      <c r="E267" s="182" t="s">
        <v>403</v>
      </c>
      <c r="F267" s="183" t="s">
        <v>404</v>
      </c>
      <c r="G267" s="184" t="s">
        <v>296</v>
      </c>
      <c r="H267" s="185">
        <v>1</v>
      </c>
      <c r="I267" s="186"/>
      <c r="J267" s="187">
        <f>ROUND(I267*H267,2)</f>
        <v>0</v>
      </c>
      <c r="K267" s="183" t="s">
        <v>147</v>
      </c>
      <c r="L267" s="38"/>
      <c r="M267" s="188" t="s">
        <v>19</v>
      </c>
      <c r="N267" s="189" t="s">
        <v>47</v>
      </c>
      <c r="O267" s="63"/>
      <c r="P267" s="190">
        <f>O267*H267</f>
        <v>0</v>
      </c>
      <c r="Q267" s="190">
        <v>1.6199999999999999E-3</v>
      </c>
      <c r="R267" s="190">
        <f>Q267*H267</f>
        <v>1.6199999999999999E-3</v>
      </c>
      <c r="S267" s="190">
        <v>0</v>
      </c>
      <c r="T267" s="191">
        <f>S267*H267</f>
        <v>0</v>
      </c>
      <c r="AR267" s="192" t="s">
        <v>148</v>
      </c>
      <c r="AT267" s="192" t="s">
        <v>143</v>
      </c>
      <c r="AU267" s="192" t="s">
        <v>86</v>
      </c>
      <c r="AY267" s="17" t="s">
        <v>141</v>
      </c>
      <c r="BE267" s="193">
        <f>IF(N267="základní",J267,0)</f>
        <v>0</v>
      </c>
      <c r="BF267" s="193">
        <f>IF(N267="snížená",J267,0)</f>
        <v>0</v>
      </c>
      <c r="BG267" s="193">
        <f>IF(N267="zákl. přenesená",J267,0)</f>
        <v>0</v>
      </c>
      <c r="BH267" s="193">
        <f>IF(N267="sníž. přenesená",J267,0)</f>
        <v>0</v>
      </c>
      <c r="BI267" s="193">
        <f>IF(N267="nulová",J267,0)</f>
        <v>0</v>
      </c>
      <c r="BJ267" s="17" t="s">
        <v>84</v>
      </c>
      <c r="BK267" s="193">
        <f>ROUND(I267*H267,2)</f>
        <v>0</v>
      </c>
      <c r="BL267" s="17" t="s">
        <v>148</v>
      </c>
      <c r="BM267" s="192" t="s">
        <v>405</v>
      </c>
    </row>
    <row r="268" spans="2:65" s="1" customFormat="1" ht="19.5">
      <c r="B268" s="34"/>
      <c r="C268" s="35"/>
      <c r="D268" s="194" t="s">
        <v>150</v>
      </c>
      <c r="E268" s="35"/>
      <c r="F268" s="195" t="s">
        <v>406</v>
      </c>
      <c r="G268" s="35"/>
      <c r="H268" s="35"/>
      <c r="I268" s="108"/>
      <c r="J268" s="35"/>
      <c r="K268" s="35"/>
      <c r="L268" s="38"/>
      <c r="M268" s="196"/>
      <c r="N268" s="63"/>
      <c r="O268" s="63"/>
      <c r="P268" s="63"/>
      <c r="Q268" s="63"/>
      <c r="R268" s="63"/>
      <c r="S268" s="63"/>
      <c r="T268" s="64"/>
      <c r="AT268" s="17" t="s">
        <v>150</v>
      </c>
      <c r="AU268" s="17" t="s">
        <v>86</v>
      </c>
    </row>
    <row r="269" spans="2:65" s="1" customFormat="1" ht="195">
      <c r="B269" s="34"/>
      <c r="C269" s="35"/>
      <c r="D269" s="194" t="s">
        <v>152</v>
      </c>
      <c r="E269" s="35"/>
      <c r="F269" s="197" t="s">
        <v>407</v>
      </c>
      <c r="G269" s="35"/>
      <c r="H269" s="35"/>
      <c r="I269" s="108"/>
      <c r="J269" s="35"/>
      <c r="K269" s="35"/>
      <c r="L269" s="38"/>
      <c r="M269" s="196"/>
      <c r="N269" s="63"/>
      <c r="O269" s="63"/>
      <c r="P269" s="63"/>
      <c r="Q269" s="63"/>
      <c r="R269" s="63"/>
      <c r="S269" s="63"/>
      <c r="T269" s="64"/>
      <c r="AT269" s="17" t="s">
        <v>152</v>
      </c>
      <c r="AU269" s="17" t="s">
        <v>86</v>
      </c>
    </row>
    <row r="270" spans="2:65" s="13" customFormat="1" ht="11.25">
      <c r="B270" s="208"/>
      <c r="C270" s="209"/>
      <c r="D270" s="194" t="s">
        <v>159</v>
      </c>
      <c r="E270" s="210" t="s">
        <v>19</v>
      </c>
      <c r="F270" s="211" t="s">
        <v>408</v>
      </c>
      <c r="G270" s="209"/>
      <c r="H270" s="212">
        <v>1</v>
      </c>
      <c r="I270" s="213"/>
      <c r="J270" s="209"/>
      <c r="K270" s="209"/>
      <c r="L270" s="214"/>
      <c r="M270" s="215"/>
      <c r="N270" s="216"/>
      <c r="O270" s="216"/>
      <c r="P270" s="216"/>
      <c r="Q270" s="216"/>
      <c r="R270" s="216"/>
      <c r="S270" s="216"/>
      <c r="T270" s="217"/>
      <c r="AT270" s="218" t="s">
        <v>159</v>
      </c>
      <c r="AU270" s="218" t="s">
        <v>86</v>
      </c>
      <c r="AV270" s="13" t="s">
        <v>86</v>
      </c>
      <c r="AW270" s="13" t="s">
        <v>37</v>
      </c>
      <c r="AX270" s="13" t="s">
        <v>84</v>
      </c>
      <c r="AY270" s="218" t="s">
        <v>141</v>
      </c>
    </row>
    <row r="271" spans="2:65" s="1" customFormat="1" ht="16.5" customHeight="1">
      <c r="B271" s="34"/>
      <c r="C271" s="230" t="s">
        <v>409</v>
      </c>
      <c r="D271" s="230" t="s">
        <v>240</v>
      </c>
      <c r="E271" s="231" t="s">
        <v>410</v>
      </c>
      <c r="F271" s="232" t="s">
        <v>411</v>
      </c>
      <c r="G271" s="233" t="s">
        <v>296</v>
      </c>
      <c r="H271" s="234">
        <v>1</v>
      </c>
      <c r="I271" s="235"/>
      <c r="J271" s="236">
        <f>ROUND(I271*H271,2)</f>
        <v>0</v>
      </c>
      <c r="K271" s="232" t="s">
        <v>147</v>
      </c>
      <c r="L271" s="237"/>
      <c r="M271" s="238" t="s">
        <v>19</v>
      </c>
      <c r="N271" s="239" t="s">
        <v>47</v>
      </c>
      <c r="O271" s="63"/>
      <c r="P271" s="190">
        <f>O271*H271</f>
        <v>0</v>
      </c>
      <c r="Q271" s="190">
        <v>1.7999999999999999E-2</v>
      </c>
      <c r="R271" s="190">
        <f>Q271*H271</f>
        <v>1.7999999999999999E-2</v>
      </c>
      <c r="S271" s="190">
        <v>0</v>
      </c>
      <c r="T271" s="191">
        <f>S271*H271</f>
        <v>0</v>
      </c>
      <c r="AR271" s="192" t="s">
        <v>212</v>
      </c>
      <c r="AT271" s="192" t="s">
        <v>240</v>
      </c>
      <c r="AU271" s="192" t="s">
        <v>86</v>
      </c>
      <c r="AY271" s="17" t="s">
        <v>141</v>
      </c>
      <c r="BE271" s="193">
        <f>IF(N271="základní",J271,0)</f>
        <v>0</v>
      </c>
      <c r="BF271" s="193">
        <f>IF(N271="snížená",J271,0)</f>
        <v>0</v>
      </c>
      <c r="BG271" s="193">
        <f>IF(N271="zákl. přenesená",J271,0)</f>
        <v>0</v>
      </c>
      <c r="BH271" s="193">
        <f>IF(N271="sníž. přenesená",J271,0)</f>
        <v>0</v>
      </c>
      <c r="BI271" s="193">
        <f>IF(N271="nulová",J271,0)</f>
        <v>0</v>
      </c>
      <c r="BJ271" s="17" t="s">
        <v>84</v>
      </c>
      <c r="BK271" s="193">
        <f>ROUND(I271*H271,2)</f>
        <v>0</v>
      </c>
      <c r="BL271" s="17" t="s">
        <v>148</v>
      </c>
      <c r="BM271" s="192" t="s">
        <v>412</v>
      </c>
    </row>
    <row r="272" spans="2:65" s="1" customFormat="1" ht="11.25">
      <c r="B272" s="34"/>
      <c r="C272" s="35"/>
      <c r="D272" s="194" t="s">
        <v>150</v>
      </c>
      <c r="E272" s="35"/>
      <c r="F272" s="195" t="s">
        <v>411</v>
      </c>
      <c r="G272" s="35"/>
      <c r="H272" s="35"/>
      <c r="I272" s="108"/>
      <c r="J272" s="35"/>
      <c r="K272" s="35"/>
      <c r="L272" s="38"/>
      <c r="M272" s="196"/>
      <c r="N272" s="63"/>
      <c r="O272" s="63"/>
      <c r="P272" s="63"/>
      <c r="Q272" s="63"/>
      <c r="R272" s="63"/>
      <c r="S272" s="63"/>
      <c r="T272" s="64"/>
      <c r="AT272" s="17" t="s">
        <v>150</v>
      </c>
      <c r="AU272" s="17" t="s">
        <v>86</v>
      </c>
    </row>
    <row r="273" spans="2:65" s="1" customFormat="1" ht="16.5" customHeight="1">
      <c r="B273" s="34"/>
      <c r="C273" s="230" t="s">
        <v>413</v>
      </c>
      <c r="D273" s="230" t="s">
        <v>240</v>
      </c>
      <c r="E273" s="231" t="s">
        <v>414</v>
      </c>
      <c r="F273" s="232" t="s">
        <v>415</v>
      </c>
      <c r="G273" s="233" t="s">
        <v>296</v>
      </c>
      <c r="H273" s="234">
        <v>1</v>
      </c>
      <c r="I273" s="235"/>
      <c r="J273" s="236">
        <f>ROUND(I273*H273,2)</f>
        <v>0</v>
      </c>
      <c r="K273" s="232" t="s">
        <v>147</v>
      </c>
      <c r="L273" s="237"/>
      <c r="M273" s="238" t="s">
        <v>19</v>
      </c>
      <c r="N273" s="239" t="s">
        <v>47</v>
      </c>
      <c r="O273" s="63"/>
      <c r="P273" s="190">
        <f>O273*H273</f>
        <v>0</v>
      </c>
      <c r="Q273" s="190">
        <v>3.5000000000000001E-3</v>
      </c>
      <c r="R273" s="190">
        <f>Q273*H273</f>
        <v>3.5000000000000001E-3</v>
      </c>
      <c r="S273" s="190">
        <v>0</v>
      </c>
      <c r="T273" s="191">
        <f>S273*H273</f>
        <v>0</v>
      </c>
      <c r="AR273" s="192" t="s">
        <v>212</v>
      </c>
      <c r="AT273" s="192" t="s">
        <v>240</v>
      </c>
      <c r="AU273" s="192" t="s">
        <v>86</v>
      </c>
      <c r="AY273" s="17" t="s">
        <v>141</v>
      </c>
      <c r="BE273" s="193">
        <f>IF(N273="základní",J273,0)</f>
        <v>0</v>
      </c>
      <c r="BF273" s="193">
        <f>IF(N273="snížená",J273,0)</f>
        <v>0</v>
      </c>
      <c r="BG273" s="193">
        <f>IF(N273="zákl. přenesená",J273,0)</f>
        <v>0</v>
      </c>
      <c r="BH273" s="193">
        <f>IF(N273="sníž. přenesená",J273,0)</f>
        <v>0</v>
      </c>
      <c r="BI273" s="193">
        <f>IF(N273="nulová",J273,0)</f>
        <v>0</v>
      </c>
      <c r="BJ273" s="17" t="s">
        <v>84</v>
      </c>
      <c r="BK273" s="193">
        <f>ROUND(I273*H273,2)</f>
        <v>0</v>
      </c>
      <c r="BL273" s="17" t="s">
        <v>148</v>
      </c>
      <c r="BM273" s="192" t="s">
        <v>416</v>
      </c>
    </row>
    <row r="274" spans="2:65" s="1" customFormat="1" ht="11.25">
      <c r="B274" s="34"/>
      <c r="C274" s="35"/>
      <c r="D274" s="194" t="s">
        <v>150</v>
      </c>
      <c r="E274" s="35"/>
      <c r="F274" s="195" t="s">
        <v>415</v>
      </c>
      <c r="G274" s="35"/>
      <c r="H274" s="35"/>
      <c r="I274" s="108"/>
      <c r="J274" s="35"/>
      <c r="K274" s="35"/>
      <c r="L274" s="38"/>
      <c r="M274" s="196"/>
      <c r="N274" s="63"/>
      <c r="O274" s="63"/>
      <c r="P274" s="63"/>
      <c r="Q274" s="63"/>
      <c r="R274" s="63"/>
      <c r="S274" s="63"/>
      <c r="T274" s="64"/>
      <c r="AT274" s="17" t="s">
        <v>150</v>
      </c>
      <c r="AU274" s="17" t="s">
        <v>86</v>
      </c>
    </row>
    <row r="275" spans="2:65" s="1" customFormat="1" ht="16.5" customHeight="1">
      <c r="B275" s="34"/>
      <c r="C275" s="181" t="s">
        <v>417</v>
      </c>
      <c r="D275" s="181" t="s">
        <v>143</v>
      </c>
      <c r="E275" s="182" t="s">
        <v>418</v>
      </c>
      <c r="F275" s="183" t="s">
        <v>419</v>
      </c>
      <c r="G275" s="184" t="s">
        <v>296</v>
      </c>
      <c r="H275" s="185">
        <v>1</v>
      </c>
      <c r="I275" s="186"/>
      <c r="J275" s="187">
        <f>ROUND(I275*H275,2)</f>
        <v>0</v>
      </c>
      <c r="K275" s="183" t="s">
        <v>147</v>
      </c>
      <c r="L275" s="38"/>
      <c r="M275" s="188" t="s">
        <v>19</v>
      </c>
      <c r="N275" s="189" t="s">
        <v>47</v>
      </c>
      <c r="O275" s="63"/>
      <c r="P275" s="190">
        <f>O275*H275</f>
        <v>0</v>
      </c>
      <c r="Q275" s="190">
        <v>3.4000000000000002E-4</v>
      </c>
      <c r="R275" s="190">
        <f>Q275*H275</f>
        <v>3.4000000000000002E-4</v>
      </c>
      <c r="S275" s="190">
        <v>0</v>
      </c>
      <c r="T275" s="191">
        <f>S275*H275</f>
        <v>0</v>
      </c>
      <c r="AR275" s="192" t="s">
        <v>148</v>
      </c>
      <c r="AT275" s="192" t="s">
        <v>143</v>
      </c>
      <c r="AU275" s="192" t="s">
        <v>86</v>
      </c>
      <c r="AY275" s="17" t="s">
        <v>141</v>
      </c>
      <c r="BE275" s="193">
        <f>IF(N275="základní",J275,0)</f>
        <v>0</v>
      </c>
      <c r="BF275" s="193">
        <f>IF(N275="snížená",J275,0)</f>
        <v>0</v>
      </c>
      <c r="BG275" s="193">
        <f>IF(N275="zákl. přenesená",J275,0)</f>
        <v>0</v>
      </c>
      <c r="BH275" s="193">
        <f>IF(N275="sníž. přenesená",J275,0)</f>
        <v>0</v>
      </c>
      <c r="BI275" s="193">
        <f>IF(N275="nulová",J275,0)</f>
        <v>0</v>
      </c>
      <c r="BJ275" s="17" t="s">
        <v>84</v>
      </c>
      <c r="BK275" s="193">
        <f>ROUND(I275*H275,2)</f>
        <v>0</v>
      </c>
      <c r="BL275" s="17" t="s">
        <v>148</v>
      </c>
      <c r="BM275" s="192" t="s">
        <v>420</v>
      </c>
    </row>
    <row r="276" spans="2:65" s="1" customFormat="1" ht="11.25">
      <c r="B276" s="34"/>
      <c r="C276" s="35"/>
      <c r="D276" s="194" t="s">
        <v>150</v>
      </c>
      <c r="E276" s="35"/>
      <c r="F276" s="195" t="s">
        <v>421</v>
      </c>
      <c r="G276" s="35"/>
      <c r="H276" s="35"/>
      <c r="I276" s="108"/>
      <c r="J276" s="35"/>
      <c r="K276" s="35"/>
      <c r="L276" s="38"/>
      <c r="M276" s="196"/>
      <c r="N276" s="63"/>
      <c r="O276" s="63"/>
      <c r="P276" s="63"/>
      <c r="Q276" s="63"/>
      <c r="R276" s="63"/>
      <c r="S276" s="63"/>
      <c r="T276" s="64"/>
      <c r="AT276" s="17" t="s">
        <v>150</v>
      </c>
      <c r="AU276" s="17" t="s">
        <v>86</v>
      </c>
    </row>
    <row r="277" spans="2:65" s="1" customFormat="1" ht="195">
      <c r="B277" s="34"/>
      <c r="C277" s="35"/>
      <c r="D277" s="194" t="s">
        <v>152</v>
      </c>
      <c r="E277" s="35"/>
      <c r="F277" s="197" t="s">
        <v>407</v>
      </c>
      <c r="G277" s="35"/>
      <c r="H277" s="35"/>
      <c r="I277" s="108"/>
      <c r="J277" s="35"/>
      <c r="K277" s="35"/>
      <c r="L277" s="38"/>
      <c r="M277" s="196"/>
      <c r="N277" s="63"/>
      <c r="O277" s="63"/>
      <c r="P277" s="63"/>
      <c r="Q277" s="63"/>
      <c r="R277" s="63"/>
      <c r="S277" s="63"/>
      <c r="T277" s="64"/>
      <c r="AT277" s="17" t="s">
        <v>152</v>
      </c>
      <c r="AU277" s="17" t="s">
        <v>86</v>
      </c>
    </row>
    <row r="278" spans="2:65" s="13" customFormat="1" ht="11.25">
      <c r="B278" s="208"/>
      <c r="C278" s="209"/>
      <c r="D278" s="194" t="s">
        <v>159</v>
      </c>
      <c r="E278" s="210" t="s">
        <v>19</v>
      </c>
      <c r="F278" s="211" t="s">
        <v>408</v>
      </c>
      <c r="G278" s="209"/>
      <c r="H278" s="212">
        <v>1</v>
      </c>
      <c r="I278" s="213"/>
      <c r="J278" s="209"/>
      <c r="K278" s="209"/>
      <c r="L278" s="214"/>
      <c r="M278" s="215"/>
      <c r="N278" s="216"/>
      <c r="O278" s="216"/>
      <c r="P278" s="216"/>
      <c r="Q278" s="216"/>
      <c r="R278" s="216"/>
      <c r="S278" s="216"/>
      <c r="T278" s="217"/>
      <c r="AT278" s="218" t="s">
        <v>159</v>
      </c>
      <c r="AU278" s="218" t="s">
        <v>86</v>
      </c>
      <c r="AV278" s="13" t="s">
        <v>86</v>
      </c>
      <c r="AW278" s="13" t="s">
        <v>37</v>
      </c>
      <c r="AX278" s="13" t="s">
        <v>84</v>
      </c>
      <c r="AY278" s="218" t="s">
        <v>141</v>
      </c>
    </row>
    <row r="279" spans="2:65" s="1" customFormat="1" ht="16.5" customHeight="1">
      <c r="B279" s="34"/>
      <c r="C279" s="230" t="s">
        <v>422</v>
      </c>
      <c r="D279" s="230" t="s">
        <v>240</v>
      </c>
      <c r="E279" s="231" t="s">
        <v>423</v>
      </c>
      <c r="F279" s="232" t="s">
        <v>424</v>
      </c>
      <c r="G279" s="233" t="s">
        <v>296</v>
      </c>
      <c r="H279" s="234">
        <v>1</v>
      </c>
      <c r="I279" s="235"/>
      <c r="J279" s="236">
        <f>ROUND(I279*H279,2)</f>
        <v>0</v>
      </c>
      <c r="K279" s="232" t="s">
        <v>147</v>
      </c>
      <c r="L279" s="237"/>
      <c r="M279" s="238" t="s">
        <v>19</v>
      </c>
      <c r="N279" s="239" t="s">
        <v>47</v>
      </c>
      <c r="O279" s="63"/>
      <c r="P279" s="190">
        <f>O279*H279</f>
        <v>0</v>
      </c>
      <c r="Q279" s="190">
        <v>0.04</v>
      </c>
      <c r="R279" s="190">
        <f>Q279*H279</f>
        <v>0.04</v>
      </c>
      <c r="S279" s="190">
        <v>0</v>
      </c>
      <c r="T279" s="191">
        <f>S279*H279</f>
        <v>0</v>
      </c>
      <c r="AR279" s="192" t="s">
        <v>212</v>
      </c>
      <c r="AT279" s="192" t="s">
        <v>240</v>
      </c>
      <c r="AU279" s="192" t="s">
        <v>86</v>
      </c>
      <c r="AY279" s="17" t="s">
        <v>141</v>
      </c>
      <c r="BE279" s="193">
        <f>IF(N279="základní",J279,0)</f>
        <v>0</v>
      </c>
      <c r="BF279" s="193">
        <f>IF(N279="snížená",J279,0)</f>
        <v>0</v>
      </c>
      <c r="BG279" s="193">
        <f>IF(N279="zákl. přenesená",J279,0)</f>
        <v>0</v>
      </c>
      <c r="BH279" s="193">
        <f>IF(N279="sníž. přenesená",J279,0)</f>
        <v>0</v>
      </c>
      <c r="BI279" s="193">
        <f>IF(N279="nulová",J279,0)</f>
        <v>0</v>
      </c>
      <c r="BJ279" s="17" t="s">
        <v>84</v>
      </c>
      <c r="BK279" s="193">
        <f>ROUND(I279*H279,2)</f>
        <v>0</v>
      </c>
      <c r="BL279" s="17" t="s">
        <v>148</v>
      </c>
      <c r="BM279" s="192" t="s">
        <v>425</v>
      </c>
    </row>
    <row r="280" spans="2:65" s="1" customFormat="1" ht="11.25">
      <c r="B280" s="34"/>
      <c r="C280" s="35"/>
      <c r="D280" s="194" t="s">
        <v>150</v>
      </c>
      <c r="E280" s="35"/>
      <c r="F280" s="195" t="s">
        <v>424</v>
      </c>
      <c r="G280" s="35"/>
      <c r="H280" s="35"/>
      <c r="I280" s="108"/>
      <c r="J280" s="35"/>
      <c r="K280" s="35"/>
      <c r="L280" s="38"/>
      <c r="M280" s="196"/>
      <c r="N280" s="63"/>
      <c r="O280" s="63"/>
      <c r="P280" s="63"/>
      <c r="Q280" s="63"/>
      <c r="R280" s="63"/>
      <c r="S280" s="63"/>
      <c r="T280" s="64"/>
      <c r="AT280" s="17" t="s">
        <v>150</v>
      </c>
      <c r="AU280" s="17" t="s">
        <v>86</v>
      </c>
    </row>
    <row r="281" spans="2:65" s="1" customFormat="1" ht="16.5" customHeight="1">
      <c r="B281" s="34"/>
      <c r="C281" s="181" t="s">
        <v>426</v>
      </c>
      <c r="D281" s="181" t="s">
        <v>143</v>
      </c>
      <c r="E281" s="182" t="s">
        <v>427</v>
      </c>
      <c r="F281" s="183" t="s">
        <v>428</v>
      </c>
      <c r="G281" s="184" t="s">
        <v>113</v>
      </c>
      <c r="H281" s="185">
        <v>30</v>
      </c>
      <c r="I281" s="186"/>
      <c r="J281" s="187">
        <f>ROUND(I281*H281,2)</f>
        <v>0</v>
      </c>
      <c r="K281" s="183" t="s">
        <v>147</v>
      </c>
      <c r="L281" s="38"/>
      <c r="M281" s="188" t="s">
        <v>19</v>
      </c>
      <c r="N281" s="189" t="s">
        <v>47</v>
      </c>
      <c r="O281" s="63"/>
      <c r="P281" s="190">
        <f>O281*H281</f>
        <v>0</v>
      </c>
      <c r="Q281" s="190">
        <v>0</v>
      </c>
      <c r="R281" s="190">
        <f>Q281*H281</f>
        <v>0</v>
      </c>
      <c r="S281" s="190">
        <v>0</v>
      </c>
      <c r="T281" s="191">
        <f>S281*H281</f>
        <v>0</v>
      </c>
      <c r="AR281" s="192" t="s">
        <v>148</v>
      </c>
      <c r="AT281" s="192" t="s">
        <v>143</v>
      </c>
      <c r="AU281" s="192" t="s">
        <v>86</v>
      </c>
      <c r="AY281" s="17" t="s">
        <v>141</v>
      </c>
      <c r="BE281" s="193">
        <f>IF(N281="základní",J281,0)</f>
        <v>0</v>
      </c>
      <c r="BF281" s="193">
        <f>IF(N281="snížená",J281,0)</f>
        <v>0</v>
      </c>
      <c r="BG281" s="193">
        <f>IF(N281="zákl. přenesená",J281,0)</f>
        <v>0</v>
      </c>
      <c r="BH281" s="193">
        <f>IF(N281="sníž. přenesená",J281,0)</f>
        <v>0</v>
      </c>
      <c r="BI281" s="193">
        <f>IF(N281="nulová",J281,0)</f>
        <v>0</v>
      </c>
      <c r="BJ281" s="17" t="s">
        <v>84</v>
      </c>
      <c r="BK281" s="193">
        <f>ROUND(I281*H281,2)</f>
        <v>0</v>
      </c>
      <c r="BL281" s="17" t="s">
        <v>148</v>
      </c>
      <c r="BM281" s="192" t="s">
        <v>429</v>
      </c>
    </row>
    <row r="282" spans="2:65" s="1" customFormat="1" ht="11.25">
      <c r="B282" s="34"/>
      <c r="C282" s="35"/>
      <c r="D282" s="194" t="s">
        <v>150</v>
      </c>
      <c r="E282" s="35"/>
      <c r="F282" s="195" t="s">
        <v>430</v>
      </c>
      <c r="G282" s="35"/>
      <c r="H282" s="35"/>
      <c r="I282" s="108"/>
      <c r="J282" s="35"/>
      <c r="K282" s="35"/>
      <c r="L282" s="38"/>
      <c r="M282" s="196"/>
      <c r="N282" s="63"/>
      <c r="O282" s="63"/>
      <c r="P282" s="63"/>
      <c r="Q282" s="63"/>
      <c r="R282" s="63"/>
      <c r="S282" s="63"/>
      <c r="T282" s="64"/>
      <c r="AT282" s="17" t="s">
        <v>150</v>
      </c>
      <c r="AU282" s="17" t="s">
        <v>86</v>
      </c>
    </row>
    <row r="283" spans="2:65" s="1" customFormat="1" ht="87.75">
      <c r="B283" s="34"/>
      <c r="C283" s="35"/>
      <c r="D283" s="194" t="s">
        <v>152</v>
      </c>
      <c r="E283" s="35"/>
      <c r="F283" s="197" t="s">
        <v>431</v>
      </c>
      <c r="G283" s="35"/>
      <c r="H283" s="35"/>
      <c r="I283" s="108"/>
      <c r="J283" s="35"/>
      <c r="K283" s="35"/>
      <c r="L283" s="38"/>
      <c r="M283" s="196"/>
      <c r="N283" s="63"/>
      <c r="O283" s="63"/>
      <c r="P283" s="63"/>
      <c r="Q283" s="63"/>
      <c r="R283" s="63"/>
      <c r="S283" s="63"/>
      <c r="T283" s="64"/>
      <c r="AT283" s="17" t="s">
        <v>152</v>
      </c>
      <c r="AU283" s="17" t="s">
        <v>86</v>
      </c>
    </row>
    <row r="284" spans="2:65" s="13" customFormat="1" ht="11.25">
      <c r="B284" s="208"/>
      <c r="C284" s="209"/>
      <c r="D284" s="194" t="s">
        <v>159</v>
      </c>
      <c r="E284" s="210" t="s">
        <v>19</v>
      </c>
      <c r="F284" s="211" t="s">
        <v>432</v>
      </c>
      <c r="G284" s="209"/>
      <c r="H284" s="212">
        <v>30</v>
      </c>
      <c r="I284" s="213"/>
      <c r="J284" s="209"/>
      <c r="K284" s="209"/>
      <c r="L284" s="214"/>
      <c r="M284" s="215"/>
      <c r="N284" s="216"/>
      <c r="O284" s="216"/>
      <c r="P284" s="216"/>
      <c r="Q284" s="216"/>
      <c r="R284" s="216"/>
      <c r="S284" s="216"/>
      <c r="T284" s="217"/>
      <c r="AT284" s="218" t="s">
        <v>159</v>
      </c>
      <c r="AU284" s="218" t="s">
        <v>86</v>
      </c>
      <c r="AV284" s="13" t="s">
        <v>86</v>
      </c>
      <c r="AW284" s="13" t="s">
        <v>37</v>
      </c>
      <c r="AX284" s="13" t="s">
        <v>84</v>
      </c>
      <c r="AY284" s="218" t="s">
        <v>141</v>
      </c>
    </row>
    <row r="285" spans="2:65" s="1" customFormat="1" ht="16.5" customHeight="1">
      <c r="B285" s="34"/>
      <c r="C285" s="181" t="s">
        <v>433</v>
      </c>
      <c r="D285" s="181" t="s">
        <v>143</v>
      </c>
      <c r="E285" s="182" t="s">
        <v>434</v>
      </c>
      <c r="F285" s="183" t="s">
        <v>435</v>
      </c>
      <c r="G285" s="184" t="s">
        <v>113</v>
      </c>
      <c r="H285" s="185">
        <v>30</v>
      </c>
      <c r="I285" s="186"/>
      <c r="J285" s="187">
        <f>ROUND(I285*H285,2)</f>
        <v>0</v>
      </c>
      <c r="K285" s="183" t="s">
        <v>147</v>
      </c>
      <c r="L285" s="38"/>
      <c r="M285" s="188" t="s">
        <v>19</v>
      </c>
      <c r="N285" s="189" t="s">
        <v>47</v>
      </c>
      <c r="O285" s="63"/>
      <c r="P285" s="190">
        <f>O285*H285</f>
        <v>0</v>
      </c>
      <c r="Q285" s="190">
        <v>0</v>
      </c>
      <c r="R285" s="190">
        <f>Q285*H285</f>
        <v>0</v>
      </c>
      <c r="S285" s="190">
        <v>0</v>
      </c>
      <c r="T285" s="191">
        <f>S285*H285</f>
        <v>0</v>
      </c>
      <c r="AR285" s="192" t="s">
        <v>148</v>
      </c>
      <c r="AT285" s="192" t="s">
        <v>143</v>
      </c>
      <c r="AU285" s="192" t="s">
        <v>86</v>
      </c>
      <c r="AY285" s="17" t="s">
        <v>141</v>
      </c>
      <c r="BE285" s="193">
        <f>IF(N285="základní",J285,0)</f>
        <v>0</v>
      </c>
      <c r="BF285" s="193">
        <f>IF(N285="snížená",J285,0)</f>
        <v>0</v>
      </c>
      <c r="BG285" s="193">
        <f>IF(N285="zákl. přenesená",J285,0)</f>
        <v>0</v>
      </c>
      <c r="BH285" s="193">
        <f>IF(N285="sníž. přenesená",J285,0)</f>
        <v>0</v>
      </c>
      <c r="BI285" s="193">
        <f>IF(N285="nulová",J285,0)</f>
        <v>0</v>
      </c>
      <c r="BJ285" s="17" t="s">
        <v>84</v>
      </c>
      <c r="BK285" s="193">
        <f>ROUND(I285*H285,2)</f>
        <v>0</v>
      </c>
      <c r="BL285" s="17" t="s">
        <v>148</v>
      </c>
      <c r="BM285" s="192" t="s">
        <v>436</v>
      </c>
    </row>
    <row r="286" spans="2:65" s="1" customFormat="1" ht="11.25">
      <c r="B286" s="34"/>
      <c r="C286" s="35"/>
      <c r="D286" s="194" t="s">
        <v>150</v>
      </c>
      <c r="E286" s="35"/>
      <c r="F286" s="195" t="s">
        <v>435</v>
      </c>
      <c r="G286" s="35"/>
      <c r="H286" s="35"/>
      <c r="I286" s="108"/>
      <c r="J286" s="35"/>
      <c r="K286" s="35"/>
      <c r="L286" s="38"/>
      <c r="M286" s="196"/>
      <c r="N286" s="63"/>
      <c r="O286" s="63"/>
      <c r="P286" s="63"/>
      <c r="Q286" s="63"/>
      <c r="R286" s="63"/>
      <c r="S286" s="63"/>
      <c r="T286" s="64"/>
      <c r="AT286" s="17" t="s">
        <v>150</v>
      </c>
      <c r="AU286" s="17" t="s">
        <v>86</v>
      </c>
    </row>
    <row r="287" spans="2:65" s="1" customFormat="1" ht="29.25">
      <c r="B287" s="34"/>
      <c r="C287" s="35"/>
      <c r="D287" s="194" t="s">
        <v>152</v>
      </c>
      <c r="E287" s="35"/>
      <c r="F287" s="197" t="s">
        <v>437</v>
      </c>
      <c r="G287" s="35"/>
      <c r="H287" s="35"/>
      <c r="I287" s="108"/>
      <c r="J287" s="35"/>
      <c r="K287" s="35"/>
      <c r="L287" s="38"/>
      <c r="M287" s="196"/>
      <c r="N287" s="63"/>
      <c r="O287" s="63"/>
      <c r="P287" s="63"/>
      <c r="Q287" s="63"/>
      <c r="R287" s="63"/>
      <c r="S287" s="63"/>
      <c r="T287" s="64"/>
      <c r="AT287" s="17" t="s">
        <v>152</v>
      </c>
      <c r="AU287" s="17" t="s">
        <v>86</v>
      </c>
    </row>
    <row r="288" spans="2:65" s="13" customFormat="1" ht="11.25">
      <c r="B288" s="208"/>
      <c r="C288" s="209"/>
      <c r="D288" s="194" t="s">
        <v>159</v>
      </c>
      <c r="E288" s="210" t="s">
        <v>19</v>
      </c>
      <c r="F288" s="211" t="s">
        <v>432</v>
      </c>
      <c r="G288" s="209"/>
      <c r="H288" s="212">
        <v>30</v>
      </c>
      <c r="I288" s="213"/>
      <c r="J288" s="209"/>
      <c r="K288" s="209"/>
      <c r="L288" s="214"/>
      <c r="M288" s="215"/>
      <c r="N288" s="216"/>
      <c r="O288" s="216"/>
      <c r="P288" s="216"/>
      <c r="Q288" s="216"/>
      <c r="R288" s="216"/>
      <c r="S288" s="216"/>
      <c r="T288" s="217"/>
      <c r="AT288" s="218" t="s">
        <v>159</v>
      </c>
      <c r="AU288" s="218" t="s">
        <v>86</v>
      </c>
      <c r="AV288" s="13" t="s">
        <v>86</v>
      </c>
      <c r="AW288" s="13" t="s">
        <v>37</v>
      </c>
      <c r="AX288" s="13" t="s">
        <v>84</v>
      </c>
      <c r="AY288" s="218" t="s">
        <v>141</v>
      </c>
    </row>
    <row r="289" spans="2:65" s="1" customFormat="1" ht="16.5" customHeight="1">
      <c r="B289" s="34"/>
      <c r="C289" s="181" t="s">
        <v>438</v>
      </c>
      <c r="D289" s="181" t="s">
        <v>143</v>
      </c>
      <c r="E289" s="182" t="s">
        <v>439</v>
      </c>
      <c r="F289" s="183" t="s">
        <v>440</v>
      </c>
      <c r="G289" s="184" t="s">
        <v>296</v>
      </c>
      <c r="H289" s="185">
        <v>2</v>
      </c>
      <c r="I289" s="186"/>
      <c r="J289" s="187">
        <f>ROUND(I289*H289,2)</f>
        <v>0</v>
      </c>
      <c r="K289" s="183" t="s">
        <v>147</v>
      </c>
      <c r="L289" s="38"/>
      <c r="M289" s="188" t="s">
        <v>19</v>
      </c>
      <c r="N289" s="189" t="s">
        <v>47</v>
      </c>
      <c r="O289" s="63"/>
      <c r="P289" s="190">
        <f>O289*H289</f>
        <v>0</v>
      </c>
      <c r="Q289" s="190">
        <v>0.46009</v>
      </c>
      <c r="R289" s="190">
        <f>Q289*H289</f>
        <v>0.92018</v>
      </c>
      <c r="S289" s="190">
        <v>0</v>
      </c>
      <c r="T289" s="191">
        <f>S289*H289</f>
        <v>0</v>
      </c>
      <c r="AR289" s="192" t="s">
        <v>148</v>
      </c>
      <c r="AT289" s="192" t="s">
        <v>143</v>
      </c>
      <c r="AU289" s="192" t="s">
        <v>86</v>
      </c>
      <c r="AY289" s="17" t="s">
        <v>141</v>
      </c>
      <c r="BE289" s="193">
        <f>IF(N289="základní",J289,0)</f>
        <v>0</v>
      </c>
      <c r="BF289" s="193">
        <f>IF(N289="snížená",J289,0)</f>
        <v>0</v>
      </c>
      <c r="BG289" s="193">
        <f>IF(N289="zákl. přenesená",J289,0)</f>
        <v>0</v>
      </c>
      <c r="BH289" s="193">
        <f>IF(N289="sníž. přenesená",J289,0)</f>
        <v>0</v>
      </c>
      <c r="BI289" s="193">
        <f>IF(N289="nulová",J289,0)</f>
        <v>0</v>
      </c>
      <c r="BJ289" s="17" t="s">
        <v>84</v>
      </c>
      <c r="BK289" s="193">
        <f>ROUND(I289*H289,2)</f>
        <v>0</v>
      </c>
      <c r="BL289" s="17" t="s">
        <v>148</v>
      </c>
      <c r="BM289" s="192" t="s">
        <v>441</v>
      </c>
    </row>
    <row r="290" spans="2:65" s="1" customFormat="1" ht="11.25">
      <c r="B290" s="34"/>
      <c r="C290" s="35"/>
      <c r="D290" s="194" t="s">
        <v>150</v>
      </c>
      <c r="E290" s="35"/>
      <c r="F290" s="195" t="s">
        <v>442</v>
      </c>
      <c r="G290" s="35"/>
      <c r="H290" s="35"/>
      <c r="I290" s="108"/>
      <c r="J290" s="35"/>
      <c r="K290" s="35"/>
      <c r="L290" s="38"/>
      <c r="M290" s="196"/>
      <c r="N290" s="63"/>
      <c r="O290" s="63"/>
      <c r="P290" s="63"/>
      <c r="Q290" s="63"/>
      <c r="R290" s="63"/>
      <c r="S290" s="63"/>
      <c r="T290" s="64"/>
      <c r="AT290" s="17" t="s">
        <v>150</v>
      </c>
      <c r="AU290" s="17" t="s">
        <v>86</v>
      </c>
    </row>
    <row r="291" spans="2:65" s="1" customFormat="1" ht="87.75">
      <c r="B291" s="34"/>
      <c r="C291" s="35"/>
      <c r="D291" s="194" t="s">
        <v>152</v>
      </c>
      <c r="E291" s="35"/>
      <c r="F291" s="197" t="s">
        <v>431</v>
      </c>
      <c r="G291" s="35"/>
      <c r="H291" s="35"/>
      <c r="I291" s="108"/>
      <c r="J291" s="35"/>
      <c r="K291" s="35"/>
      <c r="L291" s="38"/>
      <c r="M291" s="196"/>
      <c r="N291" s="63"/>
      <c r="O291" s="63"/>
      <c r="P291" s="63"/>
      <c r="Q291" s="63"/>
      <c r="R291" s="63"/>
      <c r="S291" s="63"/>
      <c r="T291" s="64"/>
      <c r="AT291" s="17" t="s">
        <v>152</v>
      </c>
      <c r="AU291" s="17" t="s">
        <v>86</v>
      </c>
    </row>
    <row r="292" spans="2:65" s="13" customFormat="1" ht="11.25">
      <c r="B292" s="208"/>
      <c r="C292" s="209"/>
      <c r="D292" s="194" t="s">
        <v>159</v>
      </c>
      <c r="E292" s="210" t="s">
        <v>19</v>
      </c>
      <c r="F292" s="211" t="s">
        <v>443</v>
      </c>
      <c r="G292" s="209"/>
      <c r="H292" s="212">
        <v>2</v>
      </c>
      <c r="I292" s="213"/>
      <c r="J292" s="209"/>
      <c r="K292" s="209"/>
      <c r="L292" s="214"/>
      <c r="M292" s="215"/>
      <c r="N292" s="216"/>
      <c r="O292" s="216"/>
      <c r="P292" s="216"/>
      <c r="Q292" s="216"/>
      <c r="R292" s="216"/>
      <c r="S292" s="216"/>
      <c r="T292" s="217"/>
      <c r="AT292" s="218" t="s">
        <v>159</v>
      </c>
      <c r="AU292" s="218" t="s">
        <v>86</v>
      </c>
      <c r="AV292" s="13" t="s">
        <v>86</v>
      </c>
      <c r="AW292" s="13" t="s">
        <v>37</v>
      </c>
      <c r="AX292" s="13" t="s">
        <v>84</v>
      </c>
      <c r="AY292" s="218" t="s">
        <v>141</v>
      </c>
    </row>
    <row r="293" spans="2:65" s="1" customFormat="1" ht="16.5" customHeight="1">
      <c r="B293" s="34"/>
      <c r="C293" s="181" t="s">
        <v>444</v>
      </c>
      <c r="D293" s="181" t="s">
        <v>143</v>
      </c>
      <c r="E293" s="182" t="s">
        <v>445</v>
      </c>
      <c r="F293" s="183" t="s">
        <v>446</v>
      </c>
      <c r="G293" s="184" t="s">
        <v>296</v>
      </c>
      <c r="H293" s="185">
        <v>1</v>
      </c>
      <c r="I293" s="186"/>
      <c r="J293" s="187">
        <f>ROUND(I293*H293,2)</f>
        <v>0</v>
      </c>
      <c r="K293" s="183" t="s">
        <v>147</v>
      </c>
      <c r="L293" s="38"/>
      <c r="M293" s="188" t="s">
        <v>19</v>
      </c>
      <c r="N293" s="189" t="s">
        <v>47</v>
      </c>
      <c r="O293" s="63"/>
      <c r="P293" s="190">
        <f>O293*H293</f>
        <v>0</v>
      </c>
      <c r="Q293" s="190">
        <v>0.12303</v>
      </c>
      <c r="R293" s="190">
        <f>Q293*H293</f>
        <v>0.12303</v>
      </c>
      <c r="S293" s="190">
        <v>0</v>
      </c>
      <c r="T293" s="191">
        <f>S293*H293</f>
        <v>0</v>
      </c>
      <c r="AR293" s="192" t="s">
        <v>148</v>
      </c>
      <c r="AT293" s="192" t="s">
        <v>143</v>
      </c>
      <c r="AU293" s="192" t="s">
        <v>86</v>
      </c>
      <c r="AY293" s="17" t="s">
        <v>141</v>
      </c>
      <c r="BE293" s="193">
        <f>IF(N293="základní",J293,0)</f>
        <v>0</v>
      </c>
      <c r="BF293" s="193">
        <f>IF(N293="snížená",J293,0)</f>
        <v>0</v>
      </c>
      <c r="BG293" s="193">
        <f>IF(N293="zákl. přenesená",J293,0)</f>
        <v>0</v>
      </c>
      <c r="BH293" s="193">
        <f>IF(N293="sníž. přenesená",J293,0)</f>
        <v>0</v>
      </c>
      <c r="BI293" s="193">
        <f>IF(N293="nulová",J293,0)</f>
        <v>0</v>
      </c>
      <c r="BJ293" s="17" t="s">
        <v>84</v>
      </c>
      <c r="BK293" s="193">
        <f>ROUND(I293*H293,2)</f>
        <v>0</v>
      </c>
      <c r="BL293" s="17" t="s">
        <v>148</v>
      </c>
      <c r="BM293" s="192" t="s">
        <v>447</v>
      </c>
    </row>
    <row r="294" spans="2:65" s="1" customFormat="1" ht="11.25">
      <c r="B294" s="34"/>
      <c r="C294" s="35"/>
      <c r="D294" s="194" t="s">
        <v>150</v>
      </c>
      <c r="E294" s="35"/>
      <c r="F294" s="195" t="s">
        <v>446</v>
      </c>
      <c r="G294" s="35"/>
      <c r="H294" s="35"/>
      <c r="I294" s="108"/>
      <c r="J294" s="35"/>
      <c r="K294" s="35"/>
      <c r="L294" s="38"/>
      <c r="M294" s="196"/>
      <c r="N294" s="63"/>
      <c r="O294" s="63"/>
      <c r="P294" s="63"/>
      <c r="Q294" s="63"/>
      <c r="R294" s="63"/>
      <c r="S294" s="63"/>
      <c r="T294" s="64"/>
      <c r="AT294" s="17" t="s">
        <v>150</v>
      </c>
      <c r="AU294" s="17" t="s">
        <v>86</v>
      </c>
    </row>
    <row r="295" spans="2:65" s="1" customFormat="1" ht="39">
      <c r="B295" s="34"/>
      <c r="C295" s="35"/>
      <c r="D295" s="194" t="s">
        <v>152</v>
      </c>
      <c r="E295" s="35"/>
      <c r="F295" s="197" t="s">
        <v>448</v>
      </c>
      <c r="G295" s="35"/>
      <c r="H295" s="35"/>
      <c r="I295" s="108"/>
      <c r="J295" s="35"/>
      <c r="K295" s="35"/>
      <c r="L295" s="38"/>
      <c r="M295" s="196"/>
      <c r="N295" s="63"/>
      <c r="O295" s="63"/>
      <c r="P295" s="63"/>
      <c r="Q295" s="63"/>
      <c r="R295" s="63"/>
      <c r="S295" s="63"/>
      <c r="T295" s="64"/>
      <c r="AT295" s="17" t="s">
        <v>152</v>
      </c>
      <c r="AU295" s="17" t="s">
        <v>86</v>
      </c>
    </row>
    <row r="296" spans="2:65" s="13" customFormat="1" ht="11.25">
      <c r="B296" s="208"/>
      <c r="C296" s="209"/>
      <c r="D296" s="194" t="s">
        <v>159</v>
      </c>
      <c r="E296" s="210" t="s">
        <v>19</v>
      </c>
      <c r="F296" s="211" t="s">
        <v>449</v>
      </c>
      <c r="G296" s="209"/>
      <c r="H296" s="212">
        <v>1</v>
      </c>
      <c r="I296" s="213"/>
      <c r="J296" s="209"/>
      <c r="K296" s="209"/>
      <c r="L296" s="214"/>
      <c r="M296" s="215"/>
      <c r="N296" s="216"/>
      <c r="O296" s="216"/>
      <c r="P296" s="216"/>
      <c r="Q296" s="216"/>
      <c r="R296" s="216"/>
      <c r="S296" s="216"/>
      <c r="T296" s="217"/>
      <c r="AT296" s="218" t="s">
        <v>159</v>
      </c>
      <c r="AU296" s="218" t="s">
        <v>86</v>
      </c>
      <c r="AV296" s="13" t="s">
        <v>86</v>
      </c>
      <c r="AW296" s="13" t="s">
        <v>37</v>
      </c>
      <c r="AX296" s="13" t="s">
        <v>84</v>
      </c>
      <c r="AY296" s="218" t="s">
        <v>141</v>
      </c>
    </row>
    <row r="297" spans="2:65" s="1" customFormat="1" ht="16.5" customHeight="1">
      <c r="B297" s="34"/>
      <c r="C297" s="230" t="s">
        <v>450</v>
      </c>
      <c r="D297" s="230" t="s">
        <v>240</v>
      </c>
      <c r="E297" s="231" t="s">
        <v>451</v>
      </c>
      <c r="F297" s="232" t="s">
        <v>452</v>
      </c>
      <c r="G297" s="233" t="s">
        <v>296</v>
      </c>
      <c r="H297" s="234">
        <v>1</v>
      </c>
      <c r="I297" s="235"/>
      <c r="J297" s="236">
        <f>ROUND(I297*H297,2)</f>
        <v>0</v>
      </c>
      <c r="K297" s="232" t="s">
        <v>147</v>
      </c>
      <c r="L297" s="237"/>
      <c r="M297" s="238" t="s">
        <v>19</v>
      </c>
      <c r="N297" s="239" t="s">
        <v>47</v>
      </c>
      <c r="O297" s="63"/>
      <c r="P297" s="190">
        <f>O297*H297</f>
        <v>0</v>
      </c>
      <c r="Q297" s="190">
        <v>1.3299999999999999E-2</v>
      </c>
      <c r="R297" s="190">
        <f>Q297*H297</f>
        <v>1.3299999999999999E-2</v>
      </c>
      <c r="S297" s="190">
        <v>0</v>
      </c>
      <c r="T297" s="191">
        <f>S297*H297</f>
        <v>0</v>
      </c>
      <c r="AR297" s="192" t="s">
        <v>212</v>
      </c>
      <c r="AT297" s="192" t="s">
        <v>240</v>
      </c>
      <c r="AU297" s="192" t="s">
        <v>86</v>
      </c>
      <c r="AY297" s="17" t="s">
        <v>141</v>
      </c>
      <c r="BE297" s="193">
        <f>IF(N297="základní",J297,0)</f>
        <v>0</v>
      </c>
      <c r="BF297" s="193">
        <f>IF(N297="snížená",J297,0)</f>
        <v>0</v>
      </c>
      <c r="BG297" s="193">
        <f>IF(N297="zákl. přenesená",J297,0)</f>
        <v>0</v>
      </c>
      <c r="BH297" s="193">
        <f>IF(N297="sníž. přenesená",J297,0)</f>
        <v>0</v>
      </c>
      <c r="BI297" s="193">
        <f>IF(N297="nulová",J297,0)</f>
        <v>0</v>
      </c>
      <c r="BJ297" s="17" t="s">
        <v>84</v>
      </c>
      <c r="BK297" s="193">
        <f>ROUND(I297*H297,2)</f>
        <v>0</v>
      </c>
      <c r="BL297" s="17" t="s">
        <v>148</v>
      </c>
      <c r="BM297" s="192" t="s">
        <v>453</v>
      </c>
    </row>
    <row r="298" spans="2:65" s="1" customFormat="1" ht="11.25">
      <c r="B298" s="34"/>
      <c r="C298" s="35"/>
      <c r="D298" s="194" t="s">
        <v>150</v>
      </c>
      <c r="E298" s="35"/>
      <c r="F298" s="195" t="s">
        <v>452</v>
      </c>
      <c r="G298" s="35"/>
      <c r="H298" s="35"/>
      <c r="I298" s="108"/>
      <c r="J298" s="35"/>
      <c r="K298" s="35"/>
      <c r="L298" s="38"/>
      <c r="M298" s="196"/>
      <c r="N298" s="63"/>
      <c r="O298" s="63"/>
      <c r="P298" s="63"/>
      <c r="Q298" s="63"/>
      <c r="R298" s="63"/>
      <c r="S298" s="63"/>
      <c r="T298" s="64"/>
      <c r="AT298" s="17" t="s">
        <v>150</v>
      </c>
      <c r="AU298" s="17" t="s">
        <v>86</v>
      </c>
    </row>
    <row r="299" spans="2:65" s="1" customFormat="1" ht="16.5" customHeight="1">
      <c r="B299" s="34"/>
      <c r="C299" s="181" t="s">
        <v>454</v>
      </c>
      <c r="D299" s="181" t="s">
        <v>143</v>
      </c>
      <c r="E299" s="182" t="s">
        <v>455</v>
      </c>
      <c r="F299" s="183" t="s">
        <v>456</v>
      </c>
      <c r="G299" s="184" t="s">
        <v>296</v>
      </c>
      <c r="H299" s="185">
        <v>1</v>
      </c>
      <c r="I299" s="186"/>
      <c r="J299" s="187">
        <f>ROUND(I299*H299,2)</f>
        <v>0</v>
      </c>
      <c r="K299" s="183" t="s">
        <v>147</v>
      </c>
      <c r="L299" s="38"/>
      <c r="M299" s="188" t="s">
        <v>19</v>
      </c>
      <c r="N299" s="189" t="s">
        <v>47</v>
      </c>
      <c r="O299" s="63"/>
      <c r="P299" s="190">
        <f>O299*H299</f>
        <v>0</v>
      </c>
      <c r="Q299" s="190">
        <v>0.32906000000000002</v>
      </c>
      <c r="R299" s="190">
        <f>Q299*H299</f>
        <v>0.32906000000000002</v>
      </c>
      <c r="S299" s="190">
        <v>0</v>
      </c>
      <c r="T299" s="191">
        <f>S299*H299</f>
        <v>0</v>
      </c>
      <c r="AR299" s="192" t="s">
        <v>148</v>
      </c>
      <c r="AT299" s="192" t="s">
        <v>143</v>
      </c>
      <c r="AU299" s="192" t="s">
        <v>86</v>
      </c>
      <c r="AY299" s="17" t="s">
        <v>141</v>
      </c>
      <c r="BE299" s="193">
        <f>IF(N299="základní",J299,0)</f>
        <v>0</v>
      </c>
      <c r="BF299" s="193">
        <f>IF(N299="snížená",J299,0)</f>
        <v>0</v>
      </c>
      <c r="BG299" s="193">
        <f>IF(N299="zákl. přenesená",J299,0)</f>
        <v>0</v>
      </c>
      <c r="BH299" s="193">
        <f>IF(N299="sníž. přenesená",J299,0)</f>
        <v>0</v>
      </c>
      <c r="BI299" s="193">
        <f>IF(N299="nulová",J299,0)</f>
        <v>0</v>
      </c>
      <c r="BJ299" s="17" t="s">
        <v>84</v>
      </c>
      <c r="BK299" s="193">
        <f>ROUND(I299*H299,2)</f>
        <v>0</v>
      </c>
      <c r="BL299" s="17" t="s">
        <v>148</v>
      </c>
      <c r="BM299" s="192" t="s">
        <v>457</v>
      </c>
    </row>
    <row r="300" spans="2:65" s="1" customFormat="1" ht="11.25">
      <c r="B300" s="34"/>
      <c r="C300" s="35"/>
      <c r="D300" s="194" t="s">
        <v>150</v>
      </c>
      <c r="E300" s="35"/>
      <c r="F300" s="195" t="s">
        <v>456</v>
      </c>
      <c r="G300" s="35"/>
      <c r="H300" s="35"/>
      <c r="I300" s="108"/>
      <c r="J300" s="35"/>
      <c r="K300" s="35"/>
      <c r="L300" s="38"/>
      <c r="M300" s="196"/>
      <c r="N300" s="63"/>
      <c r="O300" s="63"/>
      <c r="P300" s="63"/>
      <c r="Q300" s="63"/>
      <c r="R300" s="63"/>
      <c r="S300" s="63"/>
      <c r="T300" s="64"/>
      <c r="AT300" s="17" t="s">
        <v>150</v>
      </c>
      <c r="AU300" s="17" t="s">
        <v>86</v>
      </c>
    </row>
    <row r="301" spans="2:65" s="1" customFormat="1" ht="39">
      <c r="B301" s="34"/>
      <c r="C301" s="35"/>
      <c r="D301" s="194" t="s">
        <v>152</v>
      </c>
      <c r="E301" s="35"/>
      <c r="F301" s="197" t="s">
        <v>448</v>
      </c>
      <c r="G301" s="35"/>
      <c r="H301" s="35"/>
      <c r="I301" s="108"/>
      <c r="J301" s="35"/>
      <c r="K301" s="35"/>
      <c r="L301" s="38"/>
      <c r="M301" s="196"/>
      <c r="N301" s="63"/>
      <c r="O301" s="63"/>
      <c r="P301" s="63"/>
      <c r="Q301" s="63"/>
      <c r="R301" s="63"/>
      <c r="S301" s="63"/>
      <c r="T301" s="64"/>
      <c r="AT301" s="17" t="s">
        <v>152</v>
      </c>
      <c r="AU301" s="17" t="s">
        <v>86</v>
      </c>
    </row>
    <row r="302" spans="2:65" s="13" customFormat="1" ht="11.25">
      <c r="B302" s="208"/>
      <c r="C302" s="209"/>
      <c r="D302" s="194" t="s">
        <v>159</v>
      </c>
      <c r="E302" s="210" t="s">
        <v>19</v>
      </c>
      <c r="F302" s="211" t="s">
        <v>449</v>
      </c>
      <c r="G302" s="209"/>
      <c r="H302" s="212">
        <v>1</v>
      </c>
      <c r="I302" s="213"/>
      <c r="J302" s="209"/>
      <c r="K302" s="209"/>
      <c r="L302" s="214"/>
      <c r="M302" s="215"/>
      <c r="N302" s="216"/>
      <c r="O302" s="216"/>
      <c r="P302" s="216"/>
      <c r="Q302" s="216"/>
      <c r="R302" s="216"/>
      <c r="S302" s="216"/>
      <c r="T302" s="217"/>
      <c r="AT302" s="218" t="s">
        <v>159</v>
      </c>
      <c r="AU302" s="218" t="s">
        <v>86</v>
      </c>
      <c r="AV302" s="13" t="s">
        <v>86</v>
      </c>
      <c r="AW302" s="13" t="s">
        <v>37</v>
      </c>
      <c r="AX302" s="13" t="s">
        <v>84</v>
      </c>
      <c r="AY302" s="218" t="s">
        <v>141</v>
      </c>
    </row>
    <row r="303" spans="2:65" s="1" customFormat="1" ht="16.5" customHeight="1">
      <c r="B303" s="34"/>
      <c r="C303" s="230" t="s">
        <v>458</v>
      </c>
      <c r="D303" s="230" t="s">
        <v>240</v>
      </c>
      <c r="E303" s="231" t="s">
        <v>459</v>
      </c>
      <c r="F303" s="232" t="s">
        <v>460</v>
      </c>
      <c r="G303" s="233" t="s">
        <v>296</v>
      </c>
      <c r="H303" s="234">
        <v>1</v>
      </c>
      <c r="I303" s="235"/>
      <c r="J303" s="236">
        <f>ROUND(I303*H303,2)</f>
        <v>0</v>
      </c>
      <c r="K303" s="232" t="s">
        <v>147</v>
      </c>
      <c r="L303" s="237"/>
      <c r="M303" s="238" t="s">
        <v>19</v>
      </c>
      <c r="N303" s="239" t="s">
        <v>47</v>
      </c>
      <c r="O303" s="63"/>
      <c r="P303" s="190">
        <f>O303*H303</f>
        <v>0</v>
      </c>
      <c r="Q303" s="190">
        <v>2.9499999999999998E-2</v>
      </c>
      <c r="R303" s="190">
        <f>Q303*H303</f>
        <v>2.9499999999999998E-2</v>
      </c>
      <c r="S303" s="190">
        <v>0</v>
      </c>
      <c r="T303" s="191">
        <f>S303*H303</f>
        <v>0</v>
      </c>
      <c r="AR303" s="192" t="s">
        <v>212</v>
      </c>
      <c r="AT303" s="192" t="s">
        <v>240</v>
      </c>
      <c r="AU303" s="192" t="s">
        <v>86</v>
      </c>
      <c r="AY303" s="17" t="s">
        <v>141</v>
      </c>
      <c r="BE303" s="193">
        <f>IF(N303="základní",J303,0)</f>
        <v>0</v>
      </c>
      <c r="BF303" s="193">
        <f>IF(N303="snížená",J303,0)</f>
        <v>0</v>
      </c>
      <c r="BG303" s="193">
        <f>IF(N303="zákl. přenesená",J303,0)</f>
        <v>0</v>
      </c>
      <c r="BH303" s="193">
        <f>IF(N303="sníž. přenesená",J303,0)</f>
        <v>0</v>
      </c>
      <c r="BI303" s="193">
        <f>IF(N303="nulová",J303,0)</f>
        <v>0</v>
      </c>
      <c r="BJ303" s="17" t="s">
        <v>84</v>
      </c>
      <c r="BK303" s="193">
        <f>ROUND(I303*H303,2)</f>
        <v>0</v>
      </c>
      <c r="BL303" s="17" t="s">
        <v>148</v>
      </c>
      <c r="BM303" s="192" t="s">
        <v>461</v>
      </c>
    </row>
    <row r="304" spans="2:65" s="1" customFormat="1" ht="11.25">
      <c r="B304" s="34"/>
      <c r="C304" s="35"/>
      <c r="D304" s="194" t="s">
        <v>150</v>
      </c>
      <c r="E304" s="35"/>
      <c r="F304" s="195" t="s">
        <v>460</v>
      </c>
      <c r="G304" s="35"/>
      <c r="H304" s="35"/>
      <c r="I304" s="108"/>
      <c r="J304" s="35"/>
      <c r="K304" s="35"/>
      <c r="L304" s="38"/>
      <c r="M304" s="196"/>
      <c r="N304" s="63"/>
      <c r="O304" s="63"/>
      <c r="P304" s="63"/>
      <c r="Q304" s="63"/>
      <c r="R304" s="63"/>
      <c r="S304" s="63"/>
      <c r="T304" s="64"/>
      <c r="AT304" s="17" t="s">
        <v>150</v>
      </c>
      <c r="AU304" s="17" t="s">
        <v>86</v>
      </c>
    </row>
    <row r="305" spans="2:65" s="1" customFormat="1" ht="16.5" customHeight="1">
      <c r="B305" s="34"/>
      <c r="C305" s="181" t="s">
        <v>462</v>
      </c>
      <c r="D305" s="181" t="s">
        <v>143</v>
      </c>
      <c r="E305" s="182" t="s">
        <v>463</v>
      </c>
      <c r="F305" s="183" t="s">
        <v>464</v>
      </c>
      <c r="G305" s="184" t="s">
        <v>113</v>
      </c>
      <c r="H305" s="185">
        <v>34</v>
      </c>
      <c r="I305" s="186"/>
      <c r="J305" s="187">
        <f>ROUND(I305*H305,2)</f>
        <v>0</v>
      </c>
      <c r="K305" s="183" t="s">
        <v>147</v>
      </c>
      <c r="L305" s="38"/>
      <c r="M305" s="188" t="s">
        <v>19</v>
      </c>
      <c r="N305" s="189" t="s">
        <v>47</v>
      </c>
      <c r="O305" s="63"/>
      <c r="P305" s="190">
        <f>O305*H305</f>
        <v>0</v>
      </c>
      <c r="Q305" s="190">
        <v>1.9000000000000001E-4</v>
      </c>
      <c r="R305" s="190">
        <f>Q305*H305</f>
        <v>6.4600000000000005E-3</v>
      </c>
      <c r="S305" s="190">
        <v>0</v>
      </c>
      <c r="T305" s="191">
        <f>S305*H305</f>
        <v>0</v>
      </c>
      <c r="AR305" s="192" t="s">
        <v>148</v>
      </c>
      <c r="AT305" s="192" t="s">
        <v>143</v>
      </c>
      <c r="AU305" s="192" t="s">
        <v>86</v>
      </c>
      <c r="AY305" s="17" t="s">
        <v>141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17" t="s">
        <v>84</v>
      </c>
      <c r="BK305" s="193">
        <f>ROUND(I305*H305,2)</f>
        <v>0</v>
      </c>
      <c r="BL305" s="17" t="s">
        <v>148</v>
      </c>
      <c r="BM305" s="192" t="s">
        <v>465</v>
      </c>
    </row>
    <row r="306" spans="2:65" s="1" customFormat="1" ht="11.25">
      <c r="B306" s="34"/>
      <c r="C306" s="35"/>
      <c r="D306" s="194" t="s">
        <v>150</v>
      </c>
      <c r="E306" s="35"/>
      <c r="F306" s="195" t="s">
        <v>466</v>
      </c>
      <c r="G306" s="35"/>
      <c r="H306" s="35"/>
      <c r="I306" s="108"/>
      <c r="J306" s="35"/>
      <c r="K306" s="35"/>
      <c r="L306" s="38"/>
      <c r="M306" s="196"/>
      <c r="N306" s="63"/>
      <c r="O306" s="63"/>
      <c r="P306" s="63"/>
      <c r="Q306" s="63"/>
      <c r="R306" s="63"/>
      <c r="S306" s="63"/>
      <c r="T306" s="64"/>
      <c r="AT306" s="17" t="s">
        <v>150</v>
      </c>
      <c r="AU306" s="17" t="s">
        <v>86</v>
      </c>
    </row>
    <row r="307" spans="2:65" s="1" customFormat="1" ht="29.25">
      <c r="B307" s="34"/>
      <c r="C307" s="35"/>
      <c r="D307" s="194" t="s">
        <v>232</v>
      </c>
      <c r="E307" s="35"/>
      <c r="F307" s="197" t="s">
        <v>467</v>
      </c>
      <c r="G307" s="35"/>
      <c r="H307" s="35"/>
      <c r="I307" s="108"/>
      <c r="J307" s="35"/>
      <c r="K307" s="35"/>
      <c r="L307" s="38"/>
      <c r="M307" s="196"/>
      <c r="N307" s="63"/>
      <c r="O307" s="63"/>
      <c r="P307" s="63"/>
      <c r="Q307" s="63"/>
      <c r="R307" s="63"/>
      <c r="S307" s="63"/>
      <c r="T307" s="64"/>
      <c r="AT307" s="17" t="s">
        <v>232</v>
      </c>
      <c r="AU307" s="17" t="s">
        <v>86</v>
      </c>
    </row>
    <row r="308" spans="2:65" s="12" customFormat="1" ht="11.25">
      <c r="B308" s="198"/>
      <c r="C308" s="199"/>
      <c r="D308" s="194" t="s">
        <v>159</v>
      </c>
      <c r="E308" s="200" t="s">
        <v>19</v>
      </c>
      <c r="F308" s="201" t="s">
        <v>468</v>
      </c>
      <c r="G308" s="199"/>
      <c r="H308" s="200" t="s">
        <v>19</v>
      </c>
      <c r="I308" s="202"/>
      <c r="J308" s="199"/>
      <c r="K308" s="199"/>
      <c r="L308" s="203"/>
      <c r="M308" s="204"/>
      <c r="N308" s="205"/>
      <c r="O308" s="205"/>
      <c r="P308" s="205"/>
      <c r="Q308" s="205"/>
      <c r="R308" s="205"/>
      <c r="S308" s="205"/>
      <c r="T308" s="206"/>
      <c r="AT308" s="207" t="s">
        <v>159</v>
      </c>
      <c r="AU308" s="207" t="s">
        <v>86</v>
      </c>
      <c r="AV308" s="12" t="s">
        <v>84</v>
      </c>
      <c r="AW308" s="12" t="s">
        <v>37</v>
      </c>
      <c r="AX308" s="12" t="s">
        <v>76</v>
      </c>
      <c r="AY308" s="207" t="s">
        <v>141</v>
      </c>
    </row>
    <row r="309" spans="2:65" s="13" customFormat="1" ht="11.25">
      <c r="B309" s="208"/>
      <c r="C309" s="209"/>
      <c r="D309" s="194" t="s">
        <v>159</v>
      </c>
      <c r="E309" s="210" t="s">
        <v>19</v>
      </c>
      <c r="F309" s="211" t="s">
        <v>469</v>
      </c>
      <c r="G309" s="209"/>
      <c r="H309" s="212">
        <v>34</v>
      </c>
      <c r="I309" s="213"/>
      <c r="J309" s="209"/>
      <c r="K309" s="209"/>
      <c r="L309" s="214"/>
      <c r="M309" s="215"/>
      <c r="N309" s="216"/>
      <c r="O309" s="216"/>
      <c r="P309" s="216"/>
      <c r="Q309" s="216"/>
      <c r="R309" s="216"/>
      <c r="S309" s="216"/>
      <c r="T309" s="217"/>
      <c r="AT309" s="218" t="s">
        <v>159</v>
      </c>
      <c r="AU309" s="218" t="s">
        <v>86</v>
      </c>
      <c r="AV309" s="13" t="s">
        <v>86</v>
      </c>
      <c r="AW309" s="13" t="s">
        <v>37</v>
      </c>
      <c r="AX309" s="13" t="s">
        <v>84</v>
      </c>
      <c r="AY309" s="218" t="s">
        <v>141</v>
      </c>
    </row>
    <row r="310" spans="2:65" s="1" customFormat="1" ht="16.5" customHeight="1">
      <c r="B310" s="34"/>
      <c r="C310" s="181" t="s">
        <v>470</v>
      </c>
      <c r="D310" s="181" t="s">
        <v>143</v>
      </c>
      <c r="E310" s="182" t="s">
        <v>471</v>
      </c>
      <c r="F310" s="183" t="s">
        <v>472</v>
      </c>
      <c r="G310" s="184" t="s">
        <v>113</v>
      </c>
      <c r="H310" s="185">
        <v>30</v>
      </c>
      <c r="I310" s="186"/>
      <c r="J310" s="187">
        <f>ROUND(I310*H310,2)</f>
        <v>0</v>
      </c>
      <c r="K310" s="183" t="s">
        <v>147</v>
      </c>
      <c r="L310" s="38"/>
      <c r="M310" s="188" t="s">
        <v>19</v>
      </c>
      <c r="N310" s="189" t="s">
        <v>47</v>
      </c>
      <c r="O310" s="63"/>
      <c r="P310" s="190">
        <f>O310*H310</f>
        <v>0</v>
      </c>
      <c r="Q310" s="190">
        <v>6.9999999999999994E-5</v>
      </c>
      <c r="R310" s="190">
        <f>Q310*H310</f>
        <v>2.0999999999999999E-3</v>
      </c>
      <c r="S310" s="190">
        <v>0</v>
      </c>
      <c r="T310" s="191">
        <f>S310*H310</f>
        <v>0</v>
      </c>
      <c r="AR310" s="192" t="s">
        <v>148</v>
      </c>
      <c r="AT310" s="192" t="s">
        <v>143</v>
      </c>
      <c r="AU310" s="192" t="s">
        <v>86</v>
      </c>
      <c r="AY310" s="17" t="s">
        <v>141</v>
      </c>
      <c r="BE310" s="193">
        <f>IF(N310="základní",J310,0)</f>
        <v>0</v>
      </c>
      <c r="BF310" s="193">
        <f>IF(N310="snížená",J310,0)</f>
        <v>0</v>
      </c>
      <c r="BG310" s="193">
        <f>IF(N310="zákl. přenesená",J310,0)</f>
        <v>0</v>
      </c>
      <c r="BH310" s="193">
        <f>IF(N310="sníž. přenesená",J310,0)</f>
        <v>0</v>
      </c>
      <c r="BI310" s="193">
        <f>IF(N310="nulová",J310,0)</f>
        <v>0</v>
      </c>
      <c r="BJ310" s="17" t="s">
        <v>84</v>
      </c>
      <c r="BK310" s="193">
        <f>ROUND(I310*H310,2)</f>
        <v>0</v>
      </c>
      <c r="BL310" s="17" t="s">
        <v>148</v>
      </c>
      <c r="BM310" s="192" t="s">
        <v>473</v>
      </c>
    </row>
    <row r="311" spans="2:65" s="1" customFormat="1" ht="11.25">
      <c r="B311" s="34"/>
      <c r="C311" s="35"/>
      <c r="D311" s="194" t="s">
        <v>150</v>
      </c>
      <c r="E311" s="35"/>
      <c r="F311" s="195" t="s">
        <v>474</v>
      </c>
      <c r="G311" s="35"/>
      <c r="H311" s="35"/>
      <c r="I311" s="108"/>
      <c r="J311" s="35"/>
      <c r="K311" s="35"/>
      <c r="L311" s="38"/>
      <c r="M311" s="196"/>
      <c r="N311" s="63"/>
      <c r="O311" s="63"/>
      <c r="P311" s="63"/>
      <c r="Q311" s="63"/>
      <c r="R311" s="63"/>
      <c r="S311" s="63"/>
      <c r="T311" s="64"/>
      <c r="AT311" s="17" t="s">
        <v>150</v>
      </c>
      <c r="AU311" s="17" t="s">
        <v>86</v>
      </c>
    </row>
    <row r="312" spans="2:65" s="1" customFormat="1" ht="19.5">
      <c r="B312" s="34"/>
      <c r="C312" s="35"/>
      <c r="D312" s="194" t="s">
        <v>232</v>
      </c>
      <c r="E312" s="35"/>
      <c r="F312" s="197" t="s">
        <v>475</v>
      </c>
      <c r="G312" s="35"/>
      <c r="H312" s="35"/>
      <c r="I312" s="108"/>
      <c r="J312" s="35"/>
      <c r="K312" s="35"/>
      <c r="L312" s="38"/>
      <c r="M312" s="196"/>
      <c r="N312" s="63"/>
      <c r="O312" s="63"/>
      <c r="P312" s="63"/>
      <c r="Q312" s="63"/>
      <c r="R312" s="63"/>
      <c r="S312" s="63"/>
      <c r="T312" s="64"/>
      <c r="AT312" s="17" t="s">
        <v>232</v>
      </c>
      <c r="AU312" s="17" t="s">
        <v>86</v>
      </c>
    </row>
    <row r="313" spans="2:65" s="12" customFormat="1" ht="11.25">
      <c r="B313" s="198"/>
      <c r="C313" s="199"/>
      <c r="D313" s="194" t="s">
        <v>159</v>
      </c>
      <c r="E313" s="200" t="s">
        <v>19</v>
      </c>
      <c r="F313" s="201" t="s">
        <v>468</v>
      </c>
      <c r="G313" s="199"/>
      <c r="H313" s="200" t="s">
        <v>19</v>
      </c>
      <c r="I313" s="202"/>
      <c r="J313" s="199"/>
      <c r="K313" s="199"/>
      <c r="L313" s="203"/>
      <c r="M313" s="204"/>
      <c r="N313" s="205"/>
      <c r="O313" s="205"/>
      <c r="P313" s="205"/>
      <c r="Q313" s="205"/>
      <c r="R313" s="205"/>
      <c r="S313" s="205"/>
      <c r="T313" s="206"/>
      <c r="AT313" s="207" t="s">
        <v>159</v>
      </c>
      <c r="AU313" s="207" t="s">
        <v>86</v>
      </c>
      <c r="AV313" s="12" t="s">
        <v>84</v>
      </c>
      <c r="AW313" s="12" t="s">
        <v>37</v>
      </c>
      <c r="AX313" s="12" t="s">
        <v>76</v>
      </c>
      <c r="AY313" s="207" t="s">
        <v>141</v>
      </c>
    </row>
    <row r="314" spans="2:65" s="13" customFormat="1" ht="11.25">
      <c r="B314" s="208"/>
      <c r="C314" s="209"/>
      <c r="D314" s="194" t="s">
        <v>159</v>
      </c>
      <c r="E314" s="210" t="s">
        <v>19</v>
      </c>
      <c r="F314" s="211" t="s">
        <v>476</v>
      </c>
      <c r="G314" s="209"/>
      <c r="H314" s="212">
        <v>30</v>
      </c>
      <c r="I314" s="213"/>
      <c r="J314" s="209"/>
      <c r="K314" s="209"/>
      <c r="L314" s="214"/>
      <c r="M314" s="215"/>
      <c r="N314" s="216"/>
      <c r="O314" s="216"/>
      <c r="P314" s="216"/>
      <c r="Q314" s="216"/>
      <c r="R314" s="216"/>
      <c r="S314" s="216"/>
      <c r="T314" s="217"/>
      <c r="AT314" s="218" t="s">
        <v>159</v>
      </c>
      <c r="AU314" s="218" t="s">
        <v>86</v>
      </c>
      <c r="AV314" s="13" t="s">
        <v>86</v>
      </c>
      <c r="AW314" s="13" t="s">
        <v>37</v>
      </c>
      <c r="AX314" s="13" t="s">
        <v>84</v>
      </c>
      <c r="AY314" s="218" t="s">
        <v>141</v>
      </c>
    </row>
    <row r="315" spans="2:65" s="1" customFormat="1" ht="16.5" customHeight="1">
      <c r="B315" s="34"/>
      <c r="C315" s="181" t="s">
        <v>477</v>
      </c>
      <c r="D315" s="181" t="s">
        <v>143</v>
      </c>
      <c r="E315" s="182" t="s">
        <v>478</v>
      </c>
      <c r="F315" s="183" t="s">
        <v>479</v>
      </c>
      <c r="G315" s="184" t="s">
        <v>296</v>
      </c>
      <c r="H315" s="185">
        <v>2</v>
      </c>
      <c r="I315" s="186"/>
      <c r="J315" s="187">
        <f>ROUND(I315*H315,2)</f>
        <v>0</v>
      </c>
      <c r="K315" s="183" t="s">
        <v>147</v>
      </c>
      <c r="L315" s="38"/>
      <c r="M315" s="188" t="s">
        <v>19</v>
      </c>
      <c r="N315" s="189" t="s">
        <v>47</v>
      </c>
      <c r="O315" s="63"/>
      <c r="P315" s="190">
        <f>O315*H315</f>
        <v>0</v>
      </c>
      <c r="Q315" s="190">
        <v>1.1999999999999999E-3</v>
      </c>
      <c r="R315" s="190">
        <f>Q315*H315</f>
        <v>2.3999999999999998E-3</v>
      </c>
      <c r="S315" s="190">
        <v>0</v>
      </c>
      <c r="T315" s="191">
        <f>S315*H315</f>
        <v>0</v>
      </c>
      <c r="AR315" s="192" t="s">
        <v>148</v>
      </c>
      <c r="AT315" s="192" t="s">
        <v>143</v>
      </c>
      <c r="AU315" s="192" t="s">
        <v>86</v>
      </c>
      <c r="AY315" s="17" t="s">
        <v>141</v>
      </c>
      <c r="BE315" s="193">
        <f>IF(N315="základní",J315,0)</f>
        <v>0</v>
      </c>
      <c r="BF315" s="193">
        <f>IF(N315="snížená",J315,0)</f>
        <v>0</v>
      </c>
      <c r="BG315" s="193">
        <f>IF(N315="zákl. přenesená",J315,0)</f>
        <v>0</v>
      </c>
      <c r="BH315" s="193">
        <f>IF(N315="sníž. přenesená",J315,0)</f>
        <v>0</v>
      </c>
      <c r="BI315" s="193">
        <f>IF(N315="nulová",J315,0)</f>
        <v>0</v>
      </c>
      <c r="BJ315" s="17" t="s">
        <v>84</v>
      </c>
      <c r="BK315" s="193">
        <f>ROUND(I315*H315,2)</f>
        <v>0</v>
      </c>
      <c r="BL315" s="17" t="s">
        <v>148</v>
      </c>
      <c r="BM315" s="192" t="s">
        <v>480</v>
      </c>
    </row>
    <row r="316" spans="2:65" s="1" customFormat="1" ht="11.25">
      <c r="B316" s="34"/>
      <c r="C316" s="35"/>
      <c r="D316" s="194" t="s">
        <v>150</v>
      </c>
      <c r="E316" s="35"/>
      <c r="F316" s="195" t="s">
        <v>481</v>
      </c>
      <c r="G316" s="35"/>
      <c r="H316" s="35"/>
      <c r="I316" s="108"/>
      <c r="J316" s="35"/>
      <c r="K316" s="35"/>
      <c r="L316" s="38"/>
      <c r="M316" s="196"/>
      <c r="N316" s="63"/>
      <c r="O316" s="63"/>
      <c r="P316" s="63"/>
      <c r="Q316" s="63"/>
      <c r="R316" s="63"/>
      <c r="S316" s="63"/>
      <c r="T316" s="64"/>
      <c r="AT316" s="17" t="s">
        <v>150</v>
      </c>
      <c r="AU316" s="17" t="s">
        <v>86</v>
      </c>
    </row>
    <row r="317" spans="2:65" s="1" customFormat="1" ht="29.25">
      <c r="B317" s="34"/>
      <c r="C317" s="35"/>
      <c r="D317" s="194" t="s">
        <v>152</v>
      </c>
      <c r="E317" s="35"/>
      <c r="F317" s="197" t="s">
        <v>482</v>
      </c>
      <c r="G317" s="35"/>
      <c r="H317" s="35"/>
      <c r="I317" s="108"/>
      <c r="J317" s="35"/>
      <c r="K317" s="35"/>
      <c r="L317" s="38"/>
      <c r="M317" s="196"/>
      <c r="N317" s="63"/>
      <c r="O317" s="63"/>
      <c r="P317" s="63"/>
      <c r="Q317" s="63"/>
      <c r="R317" s="63"/>
      <c r="S317" s="63"/>
      <c r="T317" s="64"/>
      <c r="AT317" s="17" t="s">
        <v>152</v>
      </c>
      <c r="AU317" s="17" t="s">
        <v>86</v>
      </c>
    </row>
    <row r="318" spans="2:65" s="13" customFormat="1" ht="11.25">
      <c r="B318" s="208"/>
      <c r="C318" s="209"/>
      <c r="D318" s="194" t="s">
        <v>159</v>
      </c>
      <c r="E318" s="210" t="s">
        <v>19</v>
      </c>
      <c r="F318" s="211" t="s">
        <v>483</v>
      </c>
      <c r="G318" s="209"/>
      <c r="H318" s="212">
        <v>2</v>
      </c>
      <c r="I318" s="213"/>
      <c r="J318" s="209"/>
      <c r="K318" s="209"/>
      <c r="L318" s="214"/>
      <c r="M318" s="215"/>
      <c r="N318" s="216"/>
      <c r="O318" s="216"/>
      <c r="P318" s="216"/>
      <c r="Q318" s="216"/>
      <c r="R318" s="216"/>
      <c r="S318" s="216"/>
      <c r="T318" s="217"/>
      <c r="AT318" s="218" t="s">
        <v>159</v>
      </c>
      <c r="AU318" s="218" t="s">
        <v>86</v>
      </c>
      <c r="AV318" s="13" t="s">
        <v>86</v>
      </c>
      <c r="AW318" s="13" t="s">
        <v>37</v>
      </c>
      <c r="AX318" s="13" t="s">
        <v>84</v>
      </c>
      <c r="AY318" s="218" t="s">
        <v>141</v>
      </c>
    </row>
    <row r="319" spans="2:65" s="1" customFormat="1" ht="16.5" customHeight="1">
      <c r="B319" s="34"/>
      <c r="C319" s="181" t="s">
        <v>484</v>
      </c>
      <c r="D319" s="181" t="s">
        <v>143</v>
      </c>
      <c r="E319" s="182" t="s">
        <v>485</v>
      </c>
      <c r="F319" s="183" t="s">
        <v>486</v>
      </c>
      <c r="G319" s="184" t="s">
        <v>296</v>
      </c>
      <c r="H319" s="185">
        <v>9</v>
      </c>
      <c r="I319" s="186"/>
      <c r="J319" s="187">
        <f>ROUND(I319*H319,2)</f>
        <v>0</v>
      </c>
      <c r="K319" s="183" t="s">
        <v>147</v>
      </c>
      <c r="L319" s="38"/>
      <c r="M319" s="188" t="s">
        <v>19</v>
      </c>
      <c r="N319" s="189" t="s">
        <v>47</v>
      </c>
      <c r="O319" s="63"/>
      <c r="P319" s="190">
        <f>O319*H319</f>
        <v>0</v>
      </c>
      <c r="Q319" s="190">
        <v>3.1E-4</v>
      </c>
      <c r="R319" s="190">
        <f>Q319*H319</f>
        <v>2.7899999999999999E-3</v>
      </c>
      <c r="S319" s="190">
        <v>0</v>
      </c>
      <c r="T319" s="191">
        <f>S319*H319</f>
        <v>0</v>
      </c>
      <c r="AR319" s="192" t="s">
        <v>148</v>
      </c>
      <c r="AT319" s="192" t="s">
        <v>143</v>
      </c>
      <c r="AU319" s="192" t="s">
        <v>86</v>
      </c>
      <c r="AY319" s="17" t="s">
        <v>141</v>
      </c>
      <c r="BE319" s="193">
        <f>IF(N319="základní",J319,0)</f>
        <v>0</v>
      </c>
      <c r="BF319" s="193">
        <f>IF(N319="snížená",J319,0)</f>
        <v>0</v>
      </c>
      <c r="BG319" s="193">
        <f>IF(N319="zákl. přenesená",J319,0)</f>
        <v>0</v>
      </c>
      <c r="BH319" s="193">
        <f>IF(N319="sníž. přenesená",J319,0)</f>
        <v>0</v>
      </c>
      <c r="BI319" s="193">
        <f>IF(N319="nulová",J319,0)</f>
        <v>0</v>
      </c>
      <c r="BJ319" s="17" t="s">
        <v>84</v>
      </c>
      <c r="BK319" s="193">
        <f>ROUND(I319*H319,2)</f>
        <v>0</v>
      </c>
      <c r="BL319" s="17" t="s">
        <v>148</v>
      </c>
      <c r="BM319" s="192" t="s">
        <v>487</v>
      </c>
    </row>
    <row r="320" spans="2:65" s="1" customFormat="1" ht="11.25">
      <c r="B320" s="34"/>
      <c r="C320" s="35"/>
      <c r="D320" s="194" t="s">
        <v>150</v>
      </c>
      <c r="E320" s="35"/>
      <c r="F320" s="195" t="s">
        <v>488</v>
      </c>
      <c r="G320" s="35"/>
      <c r="H320" s="35"/>
      <c r="I320" s="108"/>
      <c r="J320" s="35"/>
      <c r="K320" s="35"/>
      <c r="L320" s="38"/>
      <c r="M320" s="196"/>
      <c r="N320" s="63"/>
      <c r="O320" s="63"/>
      <c r="P320" s="63"/>
      <c r="Q320" s="63"/>
      <c r="R320" s="63"/>
      <c r="S320" s="63"/>
      <c r="T320" s="64"/>
      <c r="AT320" s="17" t="s">
        <v>150</v>
      </c>
      <c r="AU320" s="17" t="s">
        <v>86</v>
      </c>
    </row>
    <row r="321" spans="2:65" s="13" customFormat="1" ht="11.25">
      <c r="B321" s="208"/>
      <c r="C321" s="209"/>
      <c r="D321" s="194" t="s">
        <v>159</v>
      </c>
      <c r="E321" s="210" t="s">
        <v>19</v>
      </c>
      <c r="F321" s="211" t="s">
        <v>489</v>
      </c>
      <c r="G321" s="209"/>
      <c r="H321" s="212">
        <v>9</v>
      </c>
      <c r="I321" s="213"/>
      <c r="J321" s="209"/>
      <c r="K321" s="209"/>
      <c r="L321" s="214"/>
      <c r="M321" s="215"/>
      <c r="N321" s="216"/>
      <c r="O321" s="216"/>
      <c r="P321" s="216"/>
      <c r="Q321" s="216"/>
      <c r="R321" s="216"/>
      <c r="S321" s="216"/>
      <c r="T321" s="217"/>
      <c r="AT321" s="218" t="s">
        <v>159</v>
      </c>
      <c r="AU321" s="218" t="s">
        <v>86</v>
      </c>
      <c r="AV321" s="13" t="s">
        <v>86</v>
      </c>
      <c r="AW321" s="13" t="s">
        <v>37</v>
      </c>
      <c r="AX321" s="13" t="s">
        <v>84</v>
      </c>
      <c r="AY321" s="218" t="s">
        <v>141</v>
      </c>
    </row>
    <row r="322" spans="2:65" s="1" customFormat="1" ht="16.5" customHeight="1">
      <c r="B322" s="34"/>
      <c r="C322" s="181" t="s">
        <v>490</v>
      </c>
      <c r="D322" s="181" t="s">
        <v>143</v>
      </c>
      <c r="E322" s="182" t="s">
        <v>491</v>
      </c>
      <c r="F322" s="183" t="s">
        <v>492</v>
      </c>
      <c r="G322" s="184" t="s">
        <v>296</v>
      </c>
      <c r="H322" s="185">
        <v>11.8</v>
      </c>
      <c r="I322" s="186"/>
      <c r="J322" s="187">
        <f>ROUND(I322*H322,2)</f>
        <v>0</v>
      </c>
      <c r="K322" s="183" t="s">
        <v>19</v>
      </c>
      <c r="L322" s="38"/>
      <c r="M322" s="188" t="s">
        <v>19</v>
      </c>
      <c r="N322" s="189" t="s">
        <v>47</v>
      </c>
      <c r="O322" s="63"/>
      <c r="P322" s="190">
        <f>O322*H322</f>
        <v>0</v>
      </c>
      <c r="Q322" s="190">
        <v>8.0000000000000007E-5</v>
      </c>
      <c r="R322" s="190">
        <f>Q322*H322</f>
        <v>9.4400000000000018E-4</v>
      </c>
      <c r="S322" s="190">
        <v>0</v>
      </c>
      <c r="T322" s="191">
        <f>S322*H322</f>
        <v>0</v>
      </c>
      <c r="AR322" s="192" t="s">
        <v>148</v>
      </c>
      <c r="AT322" s="192" t="s">
        <v>143</v>
      </c>
      <c r="AU322" s="192" t="s">
        <v>86</v>
      </c>
      <c r="AY322" s="17" t="s">
        <v>141</v>
      </c>
      <c r="BE322" s="193">
        <f>IF(N322="základní",J322,0)</f>
        <v>0</v>
      </c>
      <c r="BF322" s="193">
        <f>IF(N322="snížená",J322,0)</f>
        <v>0</v>
      </c>
      <c r="BG322" s="193">
        <f>IF(N322="zákl. přenesená",J322,0)</f>
        <v>0</v>
      </c>
      <c r="BH322" s="193">
        <f>IF(N322="sníž. přenesená",J322,0)</f>
        <v>0</v>
      </c>
      <c r="BI322" s="193">
        <f>IF(N322="nulová",J322,0)</f>
        <v>0</v>
      </c>
      <c r="BJ322" s="17" t="s">
        <v>84</v>
      </c>
      <c r="BK322" s="193">
        <f>ROUND(I322*H322,2)</f>
        <v>0</v>
      </c>
      <c r="BL322" s="17" t="s">
        <v>148</v>
      </c>
      <c r="BM322" s="192" t="s">
        <v>493</v>
      </c>
    </row>
    <row r="323" spans="2:65" s="1" customFormat="1" ht="11.25">
      <c r="B323" s="34"/>
      <c r="C323" s="35"/>
      <c r="D323" s="194" t="s">
        <v>150</v>
      </c>
      <c r="E323" s="35"/>
      <c r="F323" s="195" t="s">
        <v>492</v>
      </c>
      <c r="G323" s="35"/>
      <c r="H323" s="35"/>
      <c r="I323" s="108"/>
      <c r="J323" s="35"/>
      <c r="K323" s="35"/>
      <c r="L323" s="38"/>
      <c r="M323" s="196"/>
      <c r="N323" s="63"/>
      <c r="O323" s="63"/>
      <c r="P323" s="63"/>
      <c r="Q323" s="63"/>
      <c r="R323" s="63"/>
      <c r="S323" s="63"/>
      <c r="T323" s="64"/>
      <c r="AT323" s="17" t="s">
        <v>150</v>
      </c>
      <c r="AU323" s="17" t="s">
        <v>86</v>
      </c>
    </row>
    <row r="324" spans="2:65" s="13" customFormat="1" ht="11.25">
      <c r="B324" s="208"/>
      <c r="C324" s="209"/>
      <c r="D324" s="194" t="s">
        <v>159</v>
      </c>
      <c r="E324" s="210" t="s">
        <v>19</v>
      </c>
      <c r="F324" s="211" t="s">
        <v>494</v>
      </c>
      <c r="G324" s="209"/>
      <c r="H324" s="212">
        <v>11.8</v>
      </c>
      <c r="I324" s="213"/>
      <c r="J324" s="209"/>
      <c r="K324" s="209"/>
      <c r="L324" s="214"/>
      <c r="M324" s="215"/>
      <c r="N324" s="216"/>
      <c r="O324" s="216"/>
      <c r="P324" s="216"/>
      <c r="Q324" s="216"/>
      <c r="R324" s="216"/>
      <c r="S324" s="216"/>
      <c r="T324" s="217"/>
      <c r="AT324" s="218" t="s">
        <v>159</v>
      </c>
      <c r="AU324" s="218" t="s">
        <v>86</v>
      </c>
      <c r="AV324" s="13" t="s">
        <v>86</v>
      </c>
      <c r="AW324" s="13" t="s">
        <v>37</v>
      </c>
      <c r="AX324" s="13" t="s">
        <v>84</v>
      </c>
      <c r="AY324" s="218" t="s">
        <v>141</v>
      </c>
    </row>
    <row r="325" spans="2:65" s="11" customFormat="1" ht="22.9" customHeight="1">
      <c r="B325" s="165"/>
      <c r="C325" s="166"/>
      <c r="D325" s="167" t="s">
        <v>75</v>
      </c>
      <c r="E325" s="179" t="s">
        <v>218</v>
      </c>
      <c r="F325" s="179" t="s">
        <v>495</v>
      </c>
      <c r="G325" s="166"/>
      <c r="H325" s="166"/>
      <c r="I325" s="169"/>
      <c r="J325" s="180">
        <f>BK325</f>
        <v>0</v>
      </c>
      <c r="K325" s="166"/>
      <c r="L325" s="171"/>
      <c r="M325" s="172"/>
      <c r="N325" s="173"/>
      <c r="O325" s="173"/>
      <c r="P325" s="174">
        <f>SUM(P326:P334)</f>
        <v>0</v>
      </c>
      <c r="Q325" s="173"/>
      <c r="R325" s="174">
        <f>SUM(R326:R334)</f>
        <v>0</v>
      </c>
      <c r="S325" s="173"/>
      <c r="T325" s="175">
        <f>SUM(T326:T334)</f>
        <v>0</v>
      </c>
      <c r="AR325" s="176" t="s">
        <v>84</v>
      </c>
      <c r="AT325" s="177" t="s">
        <v>75</v>
      </c>
      <c r="AU325" s="177" t="s">
        <v>84</v>
      </c>
      <c r="AY325" s="176" t="s">
        <v>141</v>
      </c>
      <c r="BK325" s="178">
        <f>SUM(BK326:BK334)</f>
        <v>0</v>
      </c>
    </row>
    <row r="326" spans="2:65" s="1" customFormat="1" ht="16.5" customHeight="1">
      <c r="B326" s="34"/>
      <c r="C326" s="181" t="s">
        <v>496</v>
      </c>
      <c r="D326" s="181" t="s">
        <v>143</v>
      </c>
      <c r="E326" s="182" t="s">
        <v>497</v>
      </c>
      <c r="F326" s="183" t="s">
        <v>498</v>
      </c>
      <c r="G326" s="184" t="s">
        <v>113</v>
      </c>
      <c r="H326" s="185">
        <v>30</v>
      </c>
      <c r="I326" s="186"/>
      <c r="J326" s="187">
        <f>ROUND(I326*H326,2)</f>
        <v>0</v>
      </c>
      <c r="K326" s="183" t="s">
        <v>19</v>
      </c>
      <c r="L326" s="38"/>
      <c r="M326" s="188" t="s">
        <v>19</v>
      </c>
      <c r="N326" s="189" t="s">
        <v>47</v>
      </c>
      <c r="O326" s="63"/>
      <c r="P326" s="190">
        <f>O326*H326</f>
        <v>0</v>
      </c>
      <c r="Q326" s="190">
        <v>0</v>
      </c>
      <c r="R326" s="190">
        <f>Q326*H326</f>
        <v>0</v>
      </c>
      <c r="S326" s="190">
        <v>0</v>
      </c>
      <c r="T326" s="191">
        <f>S326*H326</f>
        <v>0</v>
      </c>
      <c r="AR326" s="192" t="s">
        <v>148</v>
      </c>
      <c r="AT326" s="192" t="s">
        <v>143</v>
      </c>
      <c r="AU326" s="192" t="s">
        <v>86</v>
      </c>
      <c r="AY326" s="17" t="s">
        <v>141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17" t="s">
        <v>84</v>
      </c>
      <c r="BK326" s="193">
        <f>ROUND(I326*H326,2)</f>
        <v>0</v>
      </c>
      <c r="BL326" s="17" t="s">
        <v>148</v>
      </c>
      <c r="BM326" s="192" t="s">
        <v>499</v>
      </c>
    </row>
    <row r="327" spans="2:65" s="1" customFormat="1" ht="11.25">
      <c r="B327" s="34"/>
      <c r="C327" s="35"/>
      <c r="D327" s="194" t="s">
        <v>150</v>
      </c>
      <c r="E327" s="35"/>
      <c r="F327" s="195" t="s">
        <v>498</v>
      </c>
      <c r="G327" s="35"/>
      <c r="H327" s="35"/>
      <c r="I327" s="108"/>
      <c r="J327" s="35"/>
      <c r="K327" s="35"/>
      <c r="L327" s="38"/>
      <c r="M327" s="196"/>
      <c r="N327" s="63"/>
      <c r="O327" s="63"/>
      <c r="P327" s="63"/>
      <c r="Q327" s="63"/>
      <c r="R327" s="63"/>
      <c r="S327" s="63"/>
      <c r="T327" s="64"/>
      <c r="AT327" s="17" t="s">
        <v>150</v>
      </c>
      <c r="AU327" s="17" t="s">
        <v>86</v>
      </c>
    </row>
    <row r="328" spans="2:65" s="13" customFormat="1" ht="11.25">
      <c r="B328" s="208"/>
      <c r="C328" s="209"/>
      <c r="D328" s="194" t="s">
        <v>159</v>
      </c>
      <c r="E328" s="210" t="s">
        <v>19</v>
      </c>
      <c r="F328" s="211" t="s">
        <v>500</v>
      </c>
      <c r="G328" s="209"/>
      <c r="H328" s="212">
        <v>30</v>
      </c>
      <c r="I328" s="213"/>
      <c r="J328" s="209"/>
      <c r="K328" s="209"/>
      <c r="L328" s="214"/>
      <c r="M328" s="215"/>
      <c r="N328" s="216"/>
      <c r="O328" s="216"/>
      <c r="P328" s="216"/>
      <c r="Q328" s="216"/>
      <c r="R328" s="216"/>
      <c r="S328" s="216"/>
      <c r="T328" s="217"/>
      <c r="AT328" s="218" t="s">
        <v>159</v>
      </c>
      <c r="AU328" s="218" t="s">
        <v>86</v>
      </c>
      <c r="AV328" s="13" t="s">
        <v>86</v>
      </c>
      <c r="AW328" s="13" t="s">
        <v>37</v>
      </c>
      <c r="AX328" s="13" t="s">
        <v>84</v>
      </c>
      <c r="AY328" s="218" t="s">
        <v>141</v>
      </c>
    </row>
    <row r="329" spans="2:65" s="1" customFormat="1" ht="16.5" customHeight="1">
      <c r="B329" s="34"/>
      <c r="C329" s="181" t="s">
        <v>501</v>
      </c>
      <c r="D329" s="181" t="s">
        <v>143</v>
      </c>
      <c r="E329" s="182" t="s">
        <v>502</v>
      </c>
      <c r="F329" s="183" t="s">
        <v>503</v>
      </c>
      <c r="G329" s="184" t="s">
        <v>504</v>
      </c>
      <c r="H329" s="185">
        <v>1</v>
      </c>
      <c r="I329" s="186"/>
      <c r="J329" s="187">
        <f>ROUND(I329*H329,2)</f>
        <v>0</v>
      </c>
      <c r="K329" s="183" t="s">
        <v>19</v>
      </c>
      <c r="L329" s="38"/>
      <c r="M329" s="188" t="s">
        <v>19</v>
      </c>
      <c r="N329" s="189" t="s">
        <v>47</v>
      </c>
      <c r="O329" s="63"/>
      <c r="P329" s="190">
        <f>O329*H329</f>
        <v>0</v>
      </c>
      <c r="Q329" s="190">
        <v>0</v>
      </c>
      <c r="R329" s="190">
        <f>Q329*H329</f>
        <v>0</v>
      </c>
      <c r="S329" s="190">
        <v>0</v>
      </c>
      <c r="T329" s="191">
        <f>S329*H329</f>
        <v>0</v>
      </c>
      <c r="AR329" s="192" t="s">
        <v>148</v>
      </c>
      <c r="AT329" s="192" t="s">
        <v>143</v>
      </c>
      <c r="AU329" s="192" t="s">
        <v>86</v>
      </c>
      <c r="AY329" s="17" t="s">
        <v>141</v>
      </c>
      <c r="BE329" s="193">
        <f>IF(N329="základní",J329,0)</f>
        <v>0</v>
      </c>
      <c r="BF329" s="193">
        <f>IF(N329="snížená",J329,0)</f>
        <v>0</v>
      </c>
      <c r="BG329" s="193">
        <f>IF(N329="zákl. přenesená",J329,0)</f>
        <v>0</v>
      </c>
      <c r="BH329" s="193">
        <f>IF(N329="sníž. přenesená",J329,0)</f>
        <v>0</v>
      </c>
      <c r="BI329" s="193">
        <f>IF(N329="nulová",J329,0)</f>
        <v>0</v>
      </c>
      <c r="BJ329" s="17" t="s">
        <v>84</v>
      </c>
      <c r="BK329" s="193">
        <f>ROUND(I329*H329,2)</f>
        <v>0</v>
      </c>
      <c r="BL329" s="17" t="s">
        <v>148</v>
      </c>
      <c r="BM329" s="192" t="s">
        <v>505</v>
      </c>
    </row>
    <row r="330" spans="2:65" s="1" customFormat="1" ht="39">
      <c r="B330" s="34"/>
      <c r="C330" s="35"/>
      <c r="D330" s="194" t="s">
        <v>150</v>
      </c>
      <c r="E330" s="35"/>
      <c r="F330" s="195" t="s">
        <v>506</v>
      </c>
      <c r="G330" s="35"/>
      <c r="H330" s="35"/>
      <c r="I330" s="108"/>
      <c r="J330" s="35"/>
      <c r="K330" s="35"/>
      <c r="L330" s="38"/>
      <c r="M330" s="196"/>
      <c r="N330" s="63"/>
      <c r="O330" s="63"/>
      <c r="P330" s="63"/>
      <c r="Q330" s="63"/>
      <c r="R330" s="63"/>
      <c r="S330" s="63"/>
      <c r="T330" s="64"/>
      <c r="AT330" s="17" t="s">
        <v>150</v>
      </c>
      <c r="AU330" s="17" t="s">
        <v>86</v>
      </c>
    </row>
    <row r="331" spans="2:65" s="1" customFormat="1" ht="24" customHeight="1">
      <c r="B331" s="34"/>
      <c r="C331" s="181" t="s">
        <v>507</v>
      </c>
      <c r="D331" s="181" t="s">
        <v>143</v>
      </c>
      <c r="E331" s="182" t="s">
        <v>508</v>
      </c>
      <c r="F331" s="183" t="s">
        <v>509</v>
      </c>
      <c r="G331" s="184" t="s">
        <v>113</v>
      </c>
      <c r="H331" s="185">
        <v>30</v>
      </c>
      <c r="I331" s="186"/>
      <c r="J331" s="187">
        <f>ROUND(I331*H331,2)</f>
        <v>0</v>
      </c>
      <c r="K331" s="183" t="s">
        <v>19</v>
      </c>
      <c r="L331" s="38"/>
      <c r="M331" s="188" t="s">
        <v>19</v>
      </c>
      <c r="N331" s="189" t="s">
        <v>47</v>
      </c>
      <c r="O331" s="63"/>
      <c r="P331" s="190">
        <f>O331*H331</f>
        <v>0</v>
      </c>
      <c r="Q331" s="190">
        <v>0</v>
      </c>
      <c r="R331" s="190">
        <f>Q331*H331</f>
        <v>0</v>
      </c>
      <c r="S331" s="190">
        <v>0</v>
      </c>
      <c r="T331" s="191">
        <f>S331*H331</f>
        <v>0</v>
      </c>
      <c r="AR331" s="192" t="s">
        <v>148</v>
      </c>
      <c r="AT331" s="192" t="s">
        <v>143</v>
      </c>
      <c r="AU331" s="192" t="s">
        <v>86</v>
      </c>
      <c r="AY331" s="17" t="s">
        <v>141</v>
      </c>
      <c r="BE331" s="193">
        <f>IF(N331="základní",J331,0)</f>
        <v>0</v>
      </c>
      <c r="BF331" s="193">
        <f>IF(N331="snížená",J331,0)</f>
        <v>0</v>
      </c>
      <c r="BG331" s="193">
        <f>IF(N331="zákl. přenesená",J331,0)</f>
        <v>0</v>
      </c>
      <c r="BH331" s="193">
        <f>IF(N331="sníž. přenesená",J331,0)</f>
        <v>0</v>
      </c>
      <c r="BI331" s="193">
        <f>IF(N331="nulová",J331,0)</f>
        <v>0</v>
      </c>
      <c r="BJ331" s="17" t="s">
        <v>84</v>
      </c>
      <c r="BK331" s="193">
        <f>ROUND(I331*H331,2)</f>
        <v>0</v>
      </c>
      <c r="BL331" s="17" t="s">
        <v>148</v>
      </c>
      <c r="BM331" s="192" t="s">
        <v>510</v>
      </c>
    </row>
    <row r="332" spans="2:65" s="1" customFormat="1" ht="97.5">
      <c r="B332" s="34"/>
      <c r="C332" s="35"/>
      <c r="D332" s="194" t="s">
        <v>150</v>
      </c>
      <c r="E332" s="35"/>
      <c r="F332" s="195" t="s">
        <v>511</v>
      </c>
      <c r="G332" s="35"/>
      <c r="H332" s="35"/>
      <c r="I332" s="108"/>
      <c r="J332" s="35"/>
      <c r="K332" s="35"/>
      <c r="L332" s="38"/>
      <c r="M332" s="196"/>
      <c r="N332" s="63"/>
      <c r="O332" s="63"/>
      <c r="P332" s="63"/>
      <c r="Q332" s="63"/>
      <c r="R332" s="63"/>
      <c r="S332" s="63"/>
      <c r="T332" s="64"/>
      <c r="AT332" s="17" t="s">
        <v>150</v>
      </c>
      <c r="AU332" s="17" t="s">
        <v>86</v>
      </c>
    </row>
    <row r="333" spans="2:65" s="1" customFormat="1" ht="19.5">
      <c r="B333" s="34"/>
      <c r="C333" s="35"/>
      <c r="D333" s="194" t="s">
        <v>232</v>
      </c>
      <c r="E333" s="35"/>
      <c r="F333" s="197" t="s">
        <v>512</v>
      </c>
      <c r="G333" s="35"/>
      <c r="H333" s="35"/>
      <c r="I333" s="108"/>
      <c r="J333" s="35"/>
      <c r="K333" s="35"/>
      <c r="L333" s="38"/>
      <c r="M333" s="196"/>
      <c r="N333" s="63"/>
      <c r="O333" s="63"/>
      <c r="P333" s="63"/>
      <c r="Q333" s="63"/>
      <c r="R333" s="63"/>
      <c r="S333" s="63"/>
      <c r="T333" s="64"/>
      <c r="AT333" s="17" t="s">
        <v>232</v>
      </c>
      <c r="AU333" s="17" t="s">
        <v>86</v>
      </c>
    </row>
    <row r="334" spans="2:65" s="13" customFormat="1" ht="11.25">
      <c r="B334" s="208"/>
      <c r="C334" s="209"/>
      <c r="D334" s="194" t="s">
        <v>159</v>
      </c>
      <c r="E334" s="210" t="s">
        <v>19</v>
      </c>
      <c r="F334" s="211" t="s">
        <v>513</v>
      </c>
      <c r="G334" s="209"/>
      <c r="H334" s="212">
        <v>30</v>
      </c>
      <c r="I334" s="213"/>
      <c r="J334" s="209"/>
      <c r="K334" s="209"/>
      <c r="L334" s="214"/>
      <c r="M334" s="215"/>
      <c r="N334" s="216"/>
      <c r="O334" s="216"/>
      <c r="P334" s="216"/>
      <c r="Q334" s="216"/>
      <c r="R334" s="216"/>
      <c r="S334" s="216"/>
      <c r="T334" s="217"/>
      <c r="AT334" s="218" t="s">
        <v>159</v>
      </c>
      <c r="AU334" s="218" t="s">
        <v>86</v>
      </c>
      <c r="AV334" s="13" t="s">
        <v>86</v>
      </c>
      <c r="AW334" s="13" t="s">
        <v>37</v>
      </c>
      <c r="AX334" s="13" t="s">
        <v>84</v>
      </c>
      <c r="AY334" s="218" t="s">
        <v>141</v>
      </c>
    </row>
    <row r="335" spans="2:65" s="11" customFormat="1" ht="22.9" customHeight="1">
      <c r="B335" s="165"/>
      <c r="C335" s="166"/>
      <c r="D335" s="167" t="s">
        <v>75</v>
      </c>
      <c r="E335" s="179" t="s">
        <v>514</v>
      </c>
      <c r="F335" s="179" t="s">
        <v>515</v>
      </c>
      <c r="G335" s="166"/>
      <c r="H335" s="166"/>
      <c r="I335" s="169"/>
      <c r="J335" s="180">
        <f>BK335</f>
        <v>0</v>
      </c>
      <c r="K335" s="166"/>
      <c r="L335" s="171"/>
      <c r="M335" s="172"/>
      <c r="N335" s="173"/>
      <c r="O335" s="173"/>
      <c r="P335" s="174">
        <f>SUM(P336:P338)</f>
        <v>0</v>
      </c>
      <c r="Q335" s="173"/>
      <c r="R335" s="174">
        <f>SUM(R336:R338)</f>
        <v>0</v>
      </c>
      <c r="S335" s="173"/>
      <c r="T335" s="175">
        <f>SUM(T336:T338)</f>
        <v>0</v>
      </c>
      <c r="AR335" s="176" t="s">
        <v>84</v>
      </c>
      <c r="AT335" s="177" t="s">
        <v>75</v>
      </c>
      <c r="AU335" s="177" t="s">
        <v>84</v>
      </c>
      <c r="AY335" s="176" t="s">
        <v>141</v>
      </c>
      <c r="BK335" s="178">
        <f>SUM(BK336:BK338)</f>
        <v>0</v>
      </c>
    </row>
    <row r="336" spans="2:65" s="1" customFormat="1" ht="16.5" customHeight="1">
      <c r="B336" s="34"/>
      <c r="C336" s="181" t="s">
        <v>516</v>
      </c>
      <c r="D336" s="181" t="s">
        <v>143</v>
      </c>
      <c r="E336" s="182" t="s">
        <v>517</v>
      </c>
      <c r="F336" s="183" t="s">
        <v>518</v>
      </c>
      <c r="G336" s="184" t="s">
        <v>221</v>
      </c>
      <c r="H336" s="185">
        <v>30.131</v>
      </c>
      <c r="I336" s="186"/>
      <c r="J336" s="187">
        <f>ROUND(I336*H336,2)</f>
        <v>0</v>
      </c>
      <c r="K336" s="183" t="s">
        <v>147</v>
      </c>
      <c r="L336" s="38"/>
      <c r="M336" s="188" t="s">
        <v>19</v>
      </c>
      <c r="N336" s="189" t="s">
        <v>47</v>
      </c>
      <c r="O336" s="63"/>
      <c r="P336" s="190">
        <f>O336*H336</f>
        <v>0</v>
      </c>
      <c r="Q336" s="190">
        <v>0</v>
      </c>
      <c r="R336" s="190">
        <f>Q336*H336</f>
        <v>0</v>
      </c>
      <c r="S336" s="190">
        <v>0</v>
      </c>
      <c r="T336" s="191">
        <f>S336*H336</f>
        <v>0</v>
      </c>
      <c r="AR336" s="192" t="s">
        <v>148</v>
      </c>
      <c r="AT336" s="192" t="s">
        <v>143</v>
      </c>
      <c r="AU336" s="192" t="s">
        <v>86</v>
      </c>
      <c r="AY336" s="17" t="s">
        <v>141</v>
      </c>
      <c r="BE336" s="193">
        <f>IF(N336="základní",J336,0)</f>
        <v>0</v>
      </c>
      <c r="BF336" s="193">
        <f>IF(N336="snížená",J336,0)</f>
        <v>0</v>
      </c>
      <c r="BG336" s="193">
        <f>IF(N336="zákl. přenesená",J336,0)</f>
        <v>0</v>
      </c>
      <c r="BH336" s="193">
        <f>IF(N336="sníž. přenesená",J336,0)</f>
        <v>0</v>
      </c>
      <c r="BI336" s="193">
        <f>IF(N336="nulová",J336,0)</f>
        <v>0</v>
      </c>
      <c r="BJ336" s="17" t="s">
        <v>84</v>
      </c>
      <c r="BK336" s="193">
        <f>ROUND(I336*H336,2)</f>
        <v>0</v>
      </c>
      <c r="BL336" s="17" t="s">
        <v>148</v>
      </c>
      <c r="BM336" s="192" t="s">
        <v>519</v>
      </c>
    </row>
    <row r="337" spans="2:47" s="1" customFormat="1" ht="19.5">
      <c r="B337" s="34"/>
      <c r="C337" s="35"/>
      <c r="D337" s="194" t="s">
        <v>150</v>
      </c>
      <c r="E337" s="35"/>
      <c r="F337" s="195" t="s">
        <v>520</v>
      </c>
      <c r="G337" s="35"/>
      <c r="H337" s="35"/>
      <c r="I337" s="108"/>
      <c r="J337" s="35"/>
      <c r="K337" s="35"/>
      <c r="L337" s="38"/>
      <c r="M337" s="196"/>
      <c r="N337" s="63"/>
      <c r="O337" s="63"/>
      <c r="P337" s="63"/>
      <c r="Q337" s="63"/>
      <c r="R337" s="63"/>
      <c r="S337" s="63"/>
      <c r="T337" s="64"/>
      <c r="AT337" s="17" t="s">
        <v>150</v>
      </c>
      <c r="AU337" s="17" t="s">
        <v>86</v>
      </c>
    </row>
    <row r="338" spans="2:47" s="1" customFormat="1" ht="39">
      <c r="B338" s="34"/>
      <c r="C338" s="35"/>
      <c r="D338" s="194" t="s">
        <v>152</v>
      </c>
      <c r="E338" s="35"/>
      <c r="F338" s="197" t="s">
        <v>521</v>
      </c>
      <c r="G338" s="35"/>
      <c r="H338" s="35"/>
      <c r="I338" s="108"/>
      <c r="J338" s="35"/>
      <c r="K338" s="35"/>
      <c r="L338" s="38"/>
      <c r="M338" s="240"/>
      <c r="N338" s="241"/>
      <c r="O338" s="241"/>
      <c r="P338" s="241"/>
      <c r="Q338" s="241"/>
      <c r="R338" s="241"/>
      <c r="S338" s="241"/>
      <c r="T338" s="242"/>
      <c r="AT338" s="17" t="s">
        <v>152</v>
      </c>
      <c r="AU338" s="17" t="s">
        <v>86</v>
      </c>
    </row>
    <row r="339" spans="2:47" s="1" customFormat="1" ht="6.95" customHeight="1">
      <c r="B339" s="46"/>
      <c r="C339" s="47"/>
      <c r="D339" s="47"/>
      <c r="E339" s="47"/>
      <c r="F339" s="47"/>
      <c r="G339" s="47"/>
      <c r="H339" s="47"/>
      <c r="I339" s="132"/>
      <c r="J339" s="47"/>
      <c r="K339" s="47"/>
      <c r="L339" s="38"/>
    </row>
  </sheetData>
  <sheetProtection algorithmName="SHA-512" hashValue="CVESHOsCtIdXULAp18+REwfobnVdW+x2XgkFmqsLkh9scCcBxSu8B3rFrPKPWmc+UTTIVirj9hk8jXrxi6RRZg==" saltValue="FDBVcsn+4/TqHcUQkAb7JgEGEFuZXOD5S9ce2tHABsw+tBHsCp4Gp+ZIkCr8zGFsvXwXH6G7jdmvAWmciDBmAQ==" spinCount="100000" sheet="1" objects="1" scenarios="1" formatColumns="0" formatRows="0" autoFilter="0"/>
  <autoFilter ref="C84:K338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8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100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17" t="s">
        <v>89</v>
      </c>
      <c r="AZ2" s="101" t="s">
        <v>522</v>
      </c>
      <c r="BA2" s="101" t="s">
        <v>523</v>
      </c>
      <c r="BB2" s="101" t="s">
        <v>113</v>
      </c>
      <c r="BC2" s="101" t="s">
        <v>524</v>
      </c>
      <c r="BD2" s="101" t="s">
        <v>86</v>
      </c>
    </row>
    <row r="3" spans="2:56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86</v>
      </c>
      <c r="AZ3" s="101" t="s">
        <v>525</v>
      </c>
      <c r="BA3" s="101" t="s">
        <v>526</v>
      </c>
      <c r="BB3" s="101" t="s">
        <v>113</v>
      </c>
      <c r="BC3" s="101" t="s">
        <v>527</v>
      </c>
      <c r="BD3" s="101" t="s">
        <v>86</v>
      </c>
    </row>
    <row r="4" spans="2:56" ht="24.95" customHeight="1">
      <c r="B4" s="20"/>
      <c r="D4" s="105" t="s">
        <v>98</v>
      </c>
      <c r="L4" s="20"/>
      <c r="M4" s="106" t="s">
        <v>10</v>
      </c>
      <c r="AT4" s="17" t="s">
        <v>4</v>
      </c>
      <c r="AZ4" s="101" t="s">
        <v>528</v>
      </c>
      <c r="BA4" s="101" t="s">
        <v>529</v>
      </c>
      <c r="BB4" s="101" t="s">
        <v>92</v>
      </c>
      <c r="BC4" s="101" t="s">
        <v>86</v>
      </c>
      <c r="BD4" s="101" t="s">
        <v>86</v>
      </c>
    </row>
    <row r="5" spans="2:56" ht="6.95" customHeight="1">
      <c r="B5" s="20"/>
      <c r="L5" s="20"/>
      <c r="AZ5" s="101" t="s">
        <v>90</v>
      </c>
      <c r="BA5" s="101" t="s">
        <v>91</v>
      </c>
      <c r="BB5" s="101" t="s">
        <v>92</v>
      </c>
      <c r="BC5" s="101" t="s">
        <v>530</v>
      </c>
      <c r="BD5" s="101" t="s">
        <v>86</v>
      </c>
    </row>
    <row r="6" spans="2:56" ht="12" customHeight="1">
      <c r="B6" s="20"/>
      <c r="D6" s="107" t="s">
        <v>16</v>
      </c>
      <c r="L6" s="20"/>
      <c r="AZ6" s="101" t="s">
        <v>94</v>
      </c>
      <c r="BA6" s="101" t="s">
        <v>95</v>
      </c>
      <c r="BB6" s="101" t="s">
        <v>96</v>
      </c>
      <c r="BC6" s="101" t="s">
        <v>531</v>
      </c>
      <c r="BD6" s="101" t="s">
        <v>86</v>
      </c>
    </row>
    <row r="7" spans="2:56" ht="16.5" customHeight="1">
      <c r="B7" s="20"/>
      <c r="E7" s="361" t="str">
        <f>'Rekapitulace stavby'!K6</f>
        <v>Obnova mostu ev. č. 36311-2 Brněnec nad Svitavou</v>
      </c>
      <c r="F7" s="362"/>
      <c r="G7" s="362"/>
      <c r="H7" s="362"/>
      <c r="L7" s="20"/>
      <c r="AZ7" s="101" t="s">
        <v>99</v>
      </c>
      <c r="BA7" s="101" t="s">
        <v>100</v>
      </c>
      <c r="BB7" s="101" t="s">
        <v>92</v>
      </c>
      <c r="BC7" s="101" t="s">
        <v>530</v>
      </c>
      <c r="BD7" s="101" t="s">
        <v>86</v>
      </c>
    </row>
    <row r="8" spans="2:56" s="1" customFormat="1" ht="12" customHeight="1">
      <c r="B8" s="38"/>
      <c r="D8" s="107" t="s">
        <v>110</v>
      </c>
      <c r="I8" s="108"/>
      <c r="L8" s="38"/>
      <c r="AZ8" s="101" t="s">
        <v>101</v>
      </c>
      <c r="BA8" s="101" t="s">
        <v>102</v>
      </c>
      <c r="BB8" s="101" t="s">
        <v>92</v>
      </c>
      <c r="BC8" s="101" t="s">
        <v>532</v>
      </c>
      <c r="BD8" s="101" t="s">
        <v>86</v>
      </c>
    </row>
    <row r="9" spans="2:56" s="1" customFormat="1" ht="36.950000000000003" customHeight="1">
      <c r="B9" s="38"/>
      <c r="E9" s="363" t="s">
        <v>533</v>
      </c>
      <c r="F9" s="364"/>
      <c r="G9" s="364"/>
      <c r="H9" s="364"/>
      <c r="I9" s="108"/>
      <c r="L9" s="38"/>
      <c r="AZ9" s="101" t="s">
        <v>104</v>
      </c>
      <c r="BA9" s="101" t="s">
        <v>105</v>
      </c>
      <c r="BB9" s="101" t="s">
        <v>92</v>
      </c>
      <c r="BC9" s="101" t="s">
        <v>534</v>
      </c>
      <c r="BD9" s="101" t="s">
        <v>86</v>
      </c>
    </row>
    <row r="10" spans="2:56" s="1" customFormat="1" ht="11.25">
      <c r="B10" s="38"/>
      <c r="I10" s="108"/>
      <c r="L10" s="38"/>
      <c r="AZ10" s="101" t="s">
        <v>107</v>
      </c>
      <c r="BA10" s="101" t="s">
        <v>108</v>
      </c>
      <c r="BB10" s="101" t="s">
        <v>92</v>
      </c>
      <c r="BC10" s="101" t="s">
        <v>535</v>
      </c>
      <c r="BD10" s="101" t="s">
        <v>86</v>
      </c>
    </row>
    <row r="11" spans="2:56" s="1" customFormat="1" ht="12" customHeight="1">
      <c r="B11" s="38"/>
      <c r="D11" s="107" t="s">
        <v>18</v>
      </c>
      <c r="F11" s="109" t="s">
        <v>19</v>
      </c>
      <c r="I11" s="110" t="s">
        <v>20</v>
      </c>
      <c r="J11" s="109" t="s">
        <v>19</v>
      </c>
      <c r="L11" s="38"/>
    </row>
    <row r="12" spans="2:56" s="1" customFormat="1" ht="12" customHeight="1">
      <c r="B12" s="38"/>
      <c r="D12" s="107" t="s">
        <v>21</v>
      </c>
      <c r="F12" s="109" t="s">
        <v>22</v>
      </c>
      <c r="I12" s="110" t="s">
        <v>23</v>
      </c>
      <c r="J12" s="111" t="str">
        <f>'Rekapitulace stavby'!AN8</f>
        <v>7. 4. 2019</v>
      </c>
      <c r="L12" s="38"/>
    </row>
    <row r="13" spans="2:56" s="1" customFormat="1" ht="10.9" customHeight="1">
      <c r="B13" s="38"/>
      <c r="I13" s="108"/>
      <c r="L13" s="38"/>
    </row>
    <row r="14" spans="2:56" s="1" customFormat="1" ht="12" customHeight="1">
      <c r="B14" s="38"/>
      <c r="D14" s="107" t="s">
        <v>25</v>
      </c>
      <c r="I14" s="110" t="s">
        <v>26</v>
      </c>
      <c r="J14" s="109" t="s">
        <v>27</v>
      </c>
      <c r="L14" s="38"/>
    </row>
    <row r="15" spans="2:56" s="1" customFormat="1" ht="18" customHeight="1">
      <c r="B15" s="38"/>
      <c r="E15" s="109" t="s">
        <v>28</v>
      </c>
      <c r="I15" s="110" t="s">
        <v>29</v>
      </c>
      <c r="J15" s="109" t="s">
        <v>30</v>
      </c>
      <c r="L15" s="38"/>
    </row>
    <row r="16" spans="2:56" s="1" customFormat="1" ht="6.95" customHeight="1">
      <c r="B16" s="38"/>
      <c r="I16" s="108"/>
      <c r="L16" s="38"/>
    </row>
    <row r="17" spans="2:12" s="1" customFormat="1" ht="12" customHeight="1">
      <c r="B17" s="38"/>
      <c r="D17" s="107" t="s">
        <v>31</v>
      </c>
      <c r="I17" s="110" t="s">
        <v>26</v>
      </c>
      <c r="J17" s="30" t="str">
        <f>'Rekapitulace stavby'!AN13</f>
        <v>Vyplň údaj</v>
      </c>
      <c r="L17" s="38"/>
    </row>
    <row r="18" spans="2:12" s="1" customFormat="1" ht="18" customHeight="1">
      <c r="B18" s="38"/>
      <c r="E18" s="365" t="str">
        <f>'Rekapitulace stavby'!E14</f>
        <v>Vyplň údaj</v>
      </c>
      <c r="F18" s="366"/>
      <c r="G18" s="366"/>
      <c r="H18" s="366"/>
      <c r="I18" s="110" t="s">
        <v>29</v>
      </c>
      <c r="J18" s="30" t="str">
        <f>'Rekapitulace stavby'!AN14</f>
        <v>Vyplň údaj</v>
      </c>
      <c r="L18" s="38"/>
    </row>
    <row r="19" spans="2:12" s="1" customFormat="1" ht="6.95" customHeight="1">
      <c r="B19" s="38"/>
      <c r="I19" s="108"/>
      <c r="L19" s="38"/>
    </row>
    <row r="20" spans="2:12" s="1" customFormat="1" ht="12" customHeight="1">
      <c r="B20" s="38"/>
      <c r="D20" s="107" t="s">
        <v>33</v>
      </c>
      <c r="I20" s="110" t="s">
        <v>26</v>
      </c>
      <c r="J20" s="109" t="s">
        <v>34</v>
      </c>
      <c r="L20" s="38"/>
    </row>
    <row r="21" spans="2:12" s="1" customFormat="1" ht="18" customHeight="1">
      <c r="B21" s="38"/>
      <c r="E21" s="109" t="s">
        <v>35</v>
      </c>
      <c r="I21" s="110" t="s">
        <v>29</v>
      </c>
      <c r="J21" s="109" t="s">
        <v>36</v>
      </c>
      <c r="L21" s="38"/>
    </row>
    <row r="22" spans="2:12" s="1" customFormat="1" ht="6.95" customHeight="1">
      <c r="B22" s="38"/>
      <c r="I22" s="108"/>
      <c r="L22" s="38"/>
    </row>
    <row r="23" spans="2:12" s="1" customFormat="1" ht="12" customHeight="1">
      <c r="B23" s="38"/>
      <c r="D23" s="107" t="s">
        <v>38</v>
      </c>
      <c r="I23" s="110" t="s">
        <v>26</v>
      </c>
      <c r="J23" s="109" t="str">
        <f>IF('Rekapitulace stavby'!AN19="","",'Rekapitulace stavby'!AN19)</f>
        <v/>
      </c>
      <c r="L23" s="38"/>
    </row>
    <row r="24" spans="2:12" s="1" customFormat="1" ht="18" customHeight="1">
      <c r="B24" s="38"/>
      <c r="E24" s="109" t="str">
        <f>IF('Rekapitulace stavby'!E20="","",'Rekapitulace stavby'!E20)</f>
        <v xml:space="preserve"> </v>
      </c>
      <c r="I24" s="110" t="s">
        <v>29</v>
      </c>
      <c r="J24" s="109" t="str">
        <f>IF('Rekapitulace stavby'!AN20="","",'Rekapitulace stavby'!AN20)</f>
        <v/>
      </c>
      <c r="L24" s="38"/>
    </row>
    <row r="25" spans="2:12" s="1" customFormat="1" ht="6.95" customHeight="1">
      <c r="B25" s="38"/>
      <c r="I25" s="108"/>
      <c r="L25" s="38"/>
    </row>
    <row r="26" spans="2:12" s="1" customFormat="1" ht="12" customHeight="1">
      <c r="B26" s="38"/>
      <c r="D26" s="107" t="s">
        <v>40</v>
      </c>
      <c r="I26" s="108"/>
      <c r="L26" s="38"/>
    </row>
    <row r="27" spans="2:12" s="7" customFormat="1" ht="16.5" customHeight="1">
      <c r="B27" s="112"/>
      <c r="E27" s="367" t="s">
        <v>19</v>
      </c>
      <c r="F27" s="367"/>
      <c r="G27" s="367"/>
      <c r="H27" s="367"/>
      <c r="I27" s="113"/>
      <c r="L27" s="112"/>
    </row>
    <row r="28" spans="2:12" s="1" customFormat="1" ht="6.95" customHeight="1">
      <c r="B28" s="38"/>
      <c r="I28" s="108"/>
      <c r="L28" s="38"/>
    </row>
    <row r="29" spans="2:12" s="1" customFormat="1" ht="6.95" customHeight="1">
      <c r="B29" s="38"/>
      <c r="D29" s="59"/>
      <c r="E29" s="59"/>
      <c r="F29" s="59"/>
      <c r="G29" s="59"/>
      <c r="H29" s="59"/>
      <c r="I29" s="114"/>
      <c r="J29" s="59"/>
      <c r="K29" s="59"/>
      <c r="L29" s="38"/>
    </row>
    <row r="30" spans="2:12" s="1" customFormat="1" ht="25.35" customHeight="1">
      <c r="B30" s="38"/>
      <c r="D30" s="115" t="s">
        <v>42</v>
      </c>
      <c r="I30" s="108"/>
      <c r="J30" s="116">
        <f>ROUND(J86, 2)</f>
        <v>0</v>
      </c>
      <c r="L30" s="38"/>
    </row>
    <row r="31" spans="2:12" s="1" customFormat="1" ht="6.95" customHeight="1">
      <c r="B31" s="38"/>
      <c r="D31" s="59"/>
      <c r="E31" s="59"/>
      <c r="F31" s="59"/>
      <c r="G31" s="59"/>
      <c r="H31" s="59"/>
      <c r="I31" s="114"/>
      <c r="J31" s="59"/>
      <c r="K31" s="59"/>
      <c r="L31" s="38"/>
    </row>
    <row r="32" spans="2:12" s="1" customFormat="1" ht="14.45" customHeight="1">
      <c r="B32" s="38"/>
      <c r="F32" s="117" t="s">
        <v>44</v>
      </c>
      <c r="I32" s="118" t="s">
        <v>43</v>
      </c>
      <c r="J32" s="117" t="s">
        <v>45</v>
      </c>
      <c r="L32" s="38"/>
    </row>
    <row r="33" spans="2:12" s="1" customFormat="1" ht="14.45" customHeight="1">
      <c r="B33" s="38"/>
      <c r="D33" s="119" t="s">
        <v>46</v>
      </c>
      <c r="E33" s="107" t="s">
        <v>47</v>
      </c>
      <c r="F33" s="120">
        <f>ROUND((SUM(BE86:BE288)),  2)</f>
        <v>0</v>
      </c>
      <c r="I33" s="121">
        <v>0.21</v>
      </c>
      <c r="J33" s="120">
        <f>ROUND(((SUM(BE86:BE288))*I33),  2)</f>
        <v>0</v>
      </c>
      <c r="L33" s="38"/>
    </row>
    <row r="34" spans="2:12" s="1" customFormat="1" ht="14.45" customHeight="1">
      <c r="B34" s="38"/>
      <c r="E34" s="107" t="s">
        <v>48</v>
      </c>
      <c r="F34" s="120">
        <f>ROUND((SUM(BF86:BF288)),  2)</f>
        <v>0</v>
      </c>
      <c r="I34" s="121">
        <v>0.15</v>
      </c>
      <c r="J34" s="120">
        <f>ROUND(((SUM(BF86:BF288))*I34),  2)</f>
        <v>0</v>
      </c>
      <c r="L34" s="38"/>
    </row>
    <row r="35" spans="2:12" s="1" customFormat="1" ht="14.45" hidden="1" customHeight="1">
      <c r="B35" s="38"/>
      <c r="E35" s="107" t="s">
        <v>49</v>
      </c>
      <c r="F35" s="120">
        <f>ROUND((SUM(BG86:BG288)),  2)</f>
        <v>0</v>
      </c>
      <c r="I35" s="121">
        <v>0.21</v>
      </c>
      <c r="J35" s="120">
        <f>0</f>
        <v>0</v>
      </c>
      <c r="L35" s="38"/>
    </row>
    <row r="36" spans="2:12" s="1" customFormat="1" ht="14.45" hidden="1" customHeight="1">
      <c r="B36" s="38"/>
      <c r="E36" s="107" t="s">
        <v>50</v>
      </c>
      <c r="F36" s="120">
        <f>ROUND((SUM(BH86:BH288)),  2)</f>
        <v>0</v>
      </c>
      <c r="I36" s="121">
        <v>0.15</v>
      </c>
      <c r="J36" s="120">
        <f>0</f>
        <v>0</v>
      </c>
      <c r="L36" s="38"/>
    </row>
    <row r="37" spans="2:12" s="1" customFormat="1" ht="14.45" hidden="1" customHeight="1">
      <c r="B37" s="38"/>
      <c r="E37" s="107" t="s">
        <v>51</v>
      </c>
      <c r="F37" s="120">
        <f>ROUND((SUM(BI86:BI288)),  2)</f>
        <v>0</v>
      </c>
      <c r="I37" s="121">
        <v>0</v>
      </c>
      <c r="J37" s="120">
        <f>0</f>
        <v>0</v>
      </c>
      <c r="L37" s="38"/>
    </row>
    <row r="38" spans="2:12" s="1" customFormat="1" ht="6.95" customHeight="1">
      <c r="B38" s="38"/>
      <c r="I38" s="108"/>
      <c r="L38" s="38"/>
    </row>
    <row r="39" spans="2:12" s="1" customFormat="1" ht="25.35" customHeight="1">
      <c r="B39" s="38"/>
      <c r="C39" s="122"/>
      <c r="D39" s="123" t="s">
        <v>52</v>
      </c>
      <c r="E39" s="124"/>
      <c r="F39" s="124"/>
      <c r="G39" s="125" t="s">
        <v>53</v>
      </c>
      <c r="H39" s="126" t="s">
        <v>54</v>
      </c>
      <c r="I39" s="127"/>
      <c r="J39" s="128">
        <f>SUM(J30:J37)</f>
        <v>0</v>
      </c>
      <c r="K39" s="129"/>
      <c r="L39" s="38"/>
    </row>
    <row r="40" spans="2:12" s="1" customFormat="1" ht="14.45" customHeight="1">
      <c r="B40" s="130"/>
      <c r="C40" s="131"/>
      <c r="D40" s="131"/>
      <c r="E40" s="131"/>
      <c r="F40" s="131"/>
      <c r="G40" s="131"/>
      <c r="H40" s="131"/>
      <c r="I40" s="132"/>
      <c r="J40" s="131"/>
      <c r="K40" s="131"/>
      <c r="L40" s="38"/>
    </row>
    <row r="44" spans="2:12" s="1" customFormat="1" ht="6.95" customHeight="1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8"/>
    </row>
    <row r="45" spans="2:12" s="1" customFormat="1" ht="24.95" customHeight="1">
      <c r="B45" s="34"/>
      <c r="C45" s="23" t="s">
        <v>116</v>
      </c>
      <c r="D45" s="35"/>
      <c r="E45" s="35"/>
      <c r="F45" s="35"/>
      <c r="G45" s="35"/>
      <c r="H45" s="35"/>
      <c r="I45" s="108"/>
      <c r="J45" s="35"/>
      <c r="K45" s="35"/>
      <c r="L45" s="38"/>
    </row>
    <row r="46" spans="2:12" s="1" customFormat="1" ht="6.95" customHeight="1">
      <c r="B46" s="34"/>
      <c r="C46" s="35"/>
      <c r="D46" s="35"/>
      <c r="E46" s="35"/>
      <c r="F46" s="35"/>
      <c r="G46" s="35"/>
      <c r="H46" s="35"/>
      <c r="I46" s="108"/>
      <c r="J46" s="35"/>
      <c r="K46" s="35"/>
      <c r="L46" s="38"/>
    </row>
    <row r="47" spans="2:12" s="1" customFormat="1" ht="12" customHeight="1">
      <c r="B47" s="34"/>
      <c r="C47" s="29" t="s">
        <v>16</v>
      </c>
      <c r="D47" s="35"/>
      <c r="E47" s="35"/>
      <c r="F47" s="35"/>
      <c r="G47" s="35"/>
      <c r="H47" s="35"/>
      <c r="I47" s="108"/>
      <c r="J47" s="35"/>
      <c r="K47" s="35"/>
      <c r="L47" s="38"/>
    </row>
    <row r="48" spans="2:12" s="1" customFormat="1" ht="16.5" customHeight="1">
      <c r="B48" s="34"/>
      <c r="C48" s="35"/>
      <c r="D48" s="35"/>
      <c r="E48" s="368" t="str">
        <f>E7</f>
        <v>Obnova mostu ev. č. 36311-2 Brněnec nad Svitavou</v>
      </c>
      <c r="F48" s="369"/>
      <c r="G48" s="369"/>
      <c r="H48" s="369"/>
      <c r="I48" s="108"/>
      <c r="J48" s="35"/>
      <c r="K48" s="35"/>
      <c r="L48" s="38"/>
    </row>
    <row r="49" spans="2:47" s="1" customFormat="1" ht="12" customHeight="1">
      <c r="B49" s="34"/>
      <c r="C49" s="29" t="s">
        <v>110</v>
      </c>
      <c r="D49" s="35"/>
      <c r="E49" s="35"/>
      <c r="F49" s="35"/>
      <c r="G49" s="35"/>
      <c r="H49" s="35"/>
      <c r="I49" s="108"/>
      <c r="J49" s="35"/>
      <c r="K49" s="35"/>
      <c r="L49" s="38"/>
    </row>
    <row r="50" spans="2:47" s="1" customFormat="1" ht="16.5" customHeight="1">
      <c r="B50" s="34"/>
      <c r="C50" s="35"/>
      <c r="D50" s="35"/>
      <c r="E50" s="341" t="str">
        <f>E9</f>
        <v>SO 341 - Přeložka kanalizace</v>
      </c>
      <c r="F50" s="370"/>
      <c r="G50" s="370"/>
      <c r="H50" s="370"/>
      <c r="I50" s="108"/>
      <c r="J50" s="35"/>
      <c r="K50" s="35"/>
      <c r="L50" s="38"/>
    </row>
    <row r="51" spans="2:47" s="1" customFormat="1" ht="6.95" customHeight="1">
      <c r="B51" s="34"/>
      <c r="C51" s="35"/>
      <c r="D51" s="35"/>
      <c r="E51" s="35"/>
      <c r="F51" s="35"/>
      <c r="G51" s="35"/>
      <c r="H51" s="35"/>
      <c r="I51" s="108"/>
      <c r="J51" s="35"/>
      <c r="K51" s="35"/>
      <c r="L51" s="38"/>
    </row>
    <row r="52" spans="2:47" s="1" customFormat="1" ht="12" customHeight="1">
      <c r="B52" s="34"/>
      <c r="C52" s="29" t="s">
        <v>21</v>
      </c>
      <c r="D52" s="35"/>
      <c r="E52" s="35"/>
      <c r="F52" s="27" t="str">
        <f>F12</f>
        <v>Brněnec nad Svitavou</v>
      </c>
      <c r="G52" s="35"/>
      <c r="H52" s="35"/>
      <c r="I52" s="110" t="s">
        <v>23</v>
      </c>
      <c r="J52" s="58" t="str">
        <f>IF(J12="","",J12)</f>
        <v>7. 4. 2019</v>
      </c>
      <c r="K52" s="35"/>
      <c r="L52" s="38"/>
    </row>
    <row r="53" spans="2:47" s="1" customFormat="1" ht="6.95" customHeight="1">
      <c r="B53" s="34"/>
      <c r="C53" s="35"/>
      <c r="D53" s="35"/>
      <c r="E53" s="35"/>
      <c r="F53" s="35"/>
      <c r="G53" s="35"/>
      <c r="H53" s="35"/>
      <c r="I53" s="108"/>
      <c r="J53" s="35"/>
      <c r="K53" s="35"/>
      <c r="L53" s="38"/>
    </row>
    <row r="54" spans="2:47" s="1" customFormat="1" ht="15.2" customHeight="1">
      <c r="B54" s="34"/>
      <c r="C54" s="29" t="s">
        <v>25</v>
      </c>
      <c r="D54" s="35"/>
      <c r="E54" s="35"/>
      <c r="F54" s="27" t="str">
        <f>E15</f>
        <v>Pardubický kraj</v>
      </c>
      <c r="G54" s="35"/>
      <c r="H54" s="35"/>
      <c r="I54" s="110" t="s">
        <v>33</v>
      </c>
      <c r="J54" s="32" t="str">
        <f>E21</f>
        <v>VHRoušar, s.r.o.</v>
      </c>
      <c r="K54" s="35"/>
      <c r="L54" s="38"/>
    </row>
    <row r="55" spans="2:47" s="1" customFormat="1" ht="15.2" customHeight="1">
      <c r="B55" s="34"/>
      <c r="C55" s="29" t="s">
        <v>31</v>
      </c>
      <c r="D55" s="35"/>
      <c r="E55" s="35"/>
      <c r="F55" s="27" t="str">
        <f>IF(E18="","",E18)</f>
        <v>Vyplň údaj</v>
      </c>
      <c r="G55" s="35"/>
      <c r="H55" s="35"/>
      <c r="I55" s="110" t="s">
        <v>38</v>
      </c>
      <c r="J55" s="32" t="str">
        <f>E24</f>
        <v xml:space="preserve"> </v>
      </c>
      <c r="K55" s="35"/>
      <c r="L55" s="38"/>
    </row>
    <row r="56" spans="2:47" s="1" customFormat="1" ht="10.35" customHeight="1">
      <c r="B56" s="34"/>
      <c r="C56" s="35"/>
      <c r="D56" s="35"/>
      <c r="E56" s="35"/>
      <c r="F56" s="35"/>
      <c r="G56" s="35"/>
      <c r="H56" s="35"/>
      <c r="I56" s="108"/>
      <c r="J56" s="35"/>
      <c r="K56" s="35"/>
      <c r="L56" s="38"/>
    </row>
    <row r="57" spans="2:47" s="1" customFormat="1" ht="29.25" customHeight="1">
      <c r="B57" s="34"/>
      <c r="C57" s="136" t="s">
        <v>117</v>
      </c>
      <c r="D57" s="137"/>
      <c r="E57" s="137"/>
      <c r="F57" s="137"/>
      <c r="G57" s="137"/>
      <c r="H57" s="137"/>
      <c r="I57" s="138"/>
      <c r="J57" s="139" t="s">
        <v>118</v>
      </c>
      <c r="K57" s="137"/>
      <c r="L57" s="38"/>
    </row>
    <row r="58" spans="2:47" s="1" customFormat="1" ht="10.35" customHeight="1">
      <c r="B58" s="34"/>
      <c r="C58" s="35"/>
      <c r="D58" s="35"/>
      <c r="E58" s="35"/>
      <c r="F58" s="35"/>
      <c r="G58" s="35"/>
      <c r="H58" s="35"/>
      <c r="I58" s="108"/>
      <c r="J58" s="35"/>
      <c r="K58" s="35"/>
      <c r="L58" s="38"/>
    </row>
    <row r="59" spans="2:47" s="1" customFormat="1" ht="22.9" customHeight="1">
      <c r="B59" s="34"/>
      <c r="C59" s="140" t="s">
        <v>74</v>
      </c>
      <c r="D59" s="35"/>
      <c r="E59" s="35"/>
      <c r="F59" s="35"/>
      <c r="G59" s="35"/>
      <c r="H59" s="35"/>
      <c r="I59" s="108"/>
      <c r="J59" s="76">
        <f>J86</f>
        <v>0</v>
      </c>
      <c r="K59" s="35"/>
      <c r="L59" s="38"/>
      <c r="AU59" s="17" t="s">
        <v>119</v>
      </c>
    </row>
    <row r="60" spans="2:47" s="8" customFormat="1" ht="24.95" customHeight="1">
      <c r="B60" s="141"/>
      <c r="C60" s="142"/>
      <c r="D60" s="143" t="s">
        <v>120</v>
      </c>
      <c r="E60" s="144"/>
      <c r="F60" s="144"/>
      <c r="G60" s="144"/>
      <c r="H60" s="144"/>
      <c r="I60" s="145"/>
      <c r="J60" s="146">
        <f>J87</f>
        <v>0</v>
      </c>
      <c r="K60" s="142"/>
      <c r="L60" s="147"/>
    </row>
    <row r="61" spans="2:47" s="9" customFormat="1" ht="19.899999999999999" customHeight="1">
      <c r="B61" s="148"/>
      <c r="C61" s="149"/>
      <c r="D61" s="150" t="s">
        <v>121</v>
      </c>
      <c r="E61" s="151"/>
      <c r="F61" s="151"/>
      <c r="G61" s="151"/>
      <c r="H61" s="151"/>
      <c r="I61" s="152"/>
      <c r="J61" s="153">
        <f>J88</f>
        <v>0</v>
      </c>
      <c r="K61" s="149"/>
      <c r="L61" s="154"/>
    </row>
    <row r="62" spans="2:47" s="9" customFormat="1" ht="19.899999999999999" customHeight="1">
      <c r="B62" s="148"/>
      <c r="C62" s="149"/>
      <c r="D62" s="150" t="s">
        <v>536</v>
      </c>
      <c r="E62" s="151"/>
      <c r="F62" s="151"/>
      <c r="G62" s="151"/>
      <c r="H62" s="151"/>
      <c r="I62" s="152"/>
      <c r="J62" s="153">
        <f>J167</f>
        <v>0</v>
      </c>
      <c r="K62" s="149"/>
      <c r="L62" s="154"/>
    </row>
    <row r="63" spans="2:47" s="9" customFormat="1" ht="19.899999999999999" customHeight="1">
      <c r="B63" s="148"/>
      <c r="C63" s="149"/>
      <c r="D63" s="150" t="s">
        <v>122</v>
      </c>
      <c r="E63" s="151"/>
      <c r="F63" s="151"/>
      <c r="G63" s="151"/>
      <c r="H63" s="151"/>
      <c r="I63" s="152"/>
      <c r="J63" s="153">
        <f>J172</f>
        <v>0</v>
      </c>
      <c r="K63" s="149"/>
      <c r="L63" s="154"/>
    </row>
    <row r="64" spans="2:47" s="9" customFormat="1" ht="19.899999999999999" customHeight="1">
      <c r="B64" s="148"/>
      <c r="C64" s="149"/>
      <c r="D64" s="150" t="s">
        <v>123</v>
      </c>
      <c r="E64" s="151"/>
      <c r="F64" s="151"/>
      <c r="G64" s="151"/>
      <c r="H64" s="151"/>
      <c r="I64" s="152"/>
      <c r="J64" s="153">
        <f>J197</f>
        <v>0</v>
      </c>
      <c r="K64" s="149"/>
      <c r="L64" s="154"/>
    </row>
    <row r="65" spans="2:12" s="9" customFormat="1" ht="19.899999999999999" customHeight="1">
      <c r="B65" s="148"/>
      <c r="C65" s="149"/>
      <c r="D65" s="150" t="s">
        <v>537</v>
      </c>
      <c r="E65" s="151"/>
      <c r="F65" s="151"/>
      <c r="G65" s="151"/>
      <c r="H65" s="151"/>
      <c r="I65" s="152"/>
      <c r="J65" s="153">
        <f>J258</f>
        <v>0</v>
      </c>
      <c r="K65" s="149"/>
      <c r="L65" s="154"/>
    </row>
    <row r="66" spans="2:12" s="9" customFormat="1" ht="19.899999999999999" customHeight="1">
      <c r="B66" s="148"/>
      <c r="C66" s="149"/>
      <c r="D66" s="150" t="s">
        <v>125</v>
      </c>
      <c r="E66" s="151"/>
      <c r="F66" s="151"/>
      <c r="G66" s="151"/>
      <c r="H66" s="151"/>
      <c r="I66" s="152"/>
      <c r="J66" s="153">
        <f>J285</f>
        <v>0</v>
      </c>
      <c r="K66" s="149"/>
      <c r="L66" s="154"/>
    </row>
    <row r="67" spans="2:12" s="1" customFormat="1" ht="21.75" customHeight="1">
      <c r="B67" s="34"/>
      <c r="C67" s="35"/>
      <c r="D67" s="35"/>
      <c r="E67" s="35"/>
      <c r="F67" s="35"/>
      <c r="G67" s="35"/>
      <c r="H67" s="35"/>
      <c r="I67" s="108"/>
      <c r="J67" s="35"/>
      <c r="K67" s="35"/>
      <c r="L67" s="38"/>
    </row>
    <row r="68" spans="2:12" s="1" customFormat="1" ht="6.95" customHeight="1">
      <c r="B68" s="46"/>
      <c r="C68" s="47"/>
      <c r="D68" s="47"/>
      <c r="E68" s="47"/>
      <c r="F68" s="47"/>
      <c r="G68" s="47"/>
      <c r="H68" s="47"/>
      <c r="I68" s="132"/>
      <c r="J68" s="47"/>
      <c r="K68" s="47"/>
      <c r="L68" s="38"/>
    </row>
    <row r="72" spans="2:12" s="1" customFormat="1" ht="6.95" customHeight="1">
      <c r="B72" s="48"/>
      <c r="C72" s="49"/>
      <c r="D72" s="49"/>
      <c r="E72" s="49"/>
      <c r="F72" s="49"/>
      <c r="G72" s="49"/>
      <c r="H72" s="49"/>
      <c r="I72" s="135"/>
      <c r="J72" s="49"/>
      <c r="K72" s="49"/>
      <c r="L72" s="38"/>
    </row>
    <row r="73" spans="2:12" s="1" customFormat="1" ht="24.95" customHeight="1">
      <c r="B73" s="34"/>
      <c r="C73" s="23" t="s">
        <v>126</v>
      </c>
      <c r="D73" s="35"/>
      <c r="E73" s="35"/>
      <c r="F73" s="35"/>
      <c r="G73" s="35"/>
      <c r="H73" s="35"/>
      <c r="I73" s="108"/>
      <c r="J73" s="35"/>
      <c r="K73" s="35"/>
      <c r="L73" s="38"/>
    </row>
    <row r="74" spans="2:12" s="1" customFormat="1" ht="6.95" customHeight="1">
      <c r="B74" s="34"/>
      <c r="C74" s="35"/>
      <c r="D74" s="35"/>
      <c r="E74" s="35"/>
      <c r="F74" s="35"/>
      <c r="G74" s="35"/>
      <c r="H74" s="35"/>
      <c r="I74" s="108"/>
      <c r="J74" s="35"/>
      <c r="K74" s="35"/>
      <c r="L74" s="38"/>
    </row>
    <row r="75" spans="2:12" s="1" customFormat="1" ht="12" customHeight="1">
      <c r="B75" s="34"/>
      <c r="C75" s="29" t="s">
        <v>16</v>
      </c>
      <c r="D75" s="35"/>
      <c r="E75" s="35"/>
      <c r="F75" s="35"/>
      <c r="G75" s="35"/>
      <c r="H75" s="35"/>
      <c r="I75" s="108"/>
      <c r="J75" s="35"/>
      <c r="K75" s="35"/>
      <c r="L75" s="38"/>
    </row>
    <row r="76" spans="2:12" s="1" customFormat="1" ht="16.5" customHeight="1">
      <c r="B76" s="34"/>
      <c r="C76" s="35"/>
      <c r="D76" s="35"/>
      <c r="E76" s="368" t="str">
        <f>E7</f>
        <v>Obnova mostu ev. č. 36311-2 Brněnec nad Svitavou</v>
      </c>
      <c r="F76" s="369"/>
      <c r="G76" s="369"/>
      <c r="H76" s="369"/>
      <c r="I76" s="108"/>
      <c r="J76" s="35"/>
      <c r="K76" s="35"/>
      <c r="L76" s="38"/>
    </row>
    <row r="77" spans="2:12" s="1" customFormat="1" ht="12" customHeight="1">
      <c r="B77" s="34"/>
      <c r="C77" s="29" t="s">
        <v>110</v>
      </c>
      <c r="D77" s="35"/>
      <c r="E77" s="35"/>
      <c r="F77" s="35"/>
      <c r="G77" s="35"/>
      <c r="H77" s="35"/>
      <c r="I77" s="108"/>
      <c r="J77" s="35"/>
      <c r="K77" s="35"/>
      <c r="L77" s="38"/>
    </row>
    <row r="78" spans="2:12" s="1" customFormat="1" ht="16.5" customHeight="1">
      <c r="B78" s="34"/>
      <c r="C78" s="35"/>
      <c r="D78" s="35"/>
      <c r="E78" s="341" t="str">
        <f>E9</f>
        <v>SO 341 - Přeložka kanalizace</v>
      </c>
      <c r="F78" s="370"/>
      <c r="G78" s="370"/>
      <c r="H78" s="370"/>
      <c r="I78" s="108"/>
      <c r="J78" s="35"/>
      <c r="K78" s="35"/>
      <c r="L78" s="38"/>
    </row>
    <row r="79" spans="2:12" s="1" customFormat="1" ht="6.95" customHeight="1">
      <c r="B79" s="34"/>
      <c r="C79" s="35"/>
      <c r="D79" s="35"/>
      <c r="E79" s="35"/>
      <c r="F79" s="35"/>
      <c r="G79" s="35"/>
      <c r="H79" s="35"/>
      <c r="I79" s="108"/>
      <c r="J79" s="35"/>
      <c r="K79" s="35"/>
      <c r="L79" s="38"/>
    </row>
    <row r="80" spans="2:12" s="1" customFormat="1" ht="12" customHeight="1">
      <c r="B80" s="34"/>
      <c r="C80" s="29" t="s">
        <v>21</v>
      </c>
      <c r="D80" s="35"/>
      <c r="E80" s="35"/>
      <c r="F80" s="27" t="str">
        <f>F12</f>
        <v>Brněnec nad Svitavou</v>
      </c>
      <c r="G80" s="35"/>
      <c r="H80" s="35"/>
      <c r="I80" s="110" t="s">
        <v>23</v>
      </c>
      <c r="J80" s="58" t="str">
        <f>IF(J12="","",J12)</f>
        <v>7. 4. 2019</v>
      </c>
      <c r="K80" s="35"/>
      <c r="L80" s="38"/>
    </row>
    <row r="81" spans="2:65" s="1" customFormat="1" ht="6.95" customHeight="1">
      <c r="B81" s="34"/>
      <c r="C81" s="35"/>
      <c r="D81" s="35"/>
      <c r="E81" s="35"/>
      <c r="F81" s="35"/>
      <c r="G81" s="35"/>
      <c r="H81" s="35"/>
      <c r="I81" s="108"/>
      <c r="J81" s="35"/>
      <c r="K81" s="35"/>
      <c r="L81" s="38"/>
    </row>
    <row r="82" spans="2:65" s="1" customFormat="1" ht="15.2" customHeight="1">
      <c r="B82" s="34"/>
      <c r="C82" s="29" t="s">
        <v>25</v>
      </c>
      <c r="D82" s="35"/>
      <c r="E82" s="35"/>
      <c r="F82" s="27" t="str">
        <f>E15</f>
        <v>Pardubický kraj</v>
      </c>
      <c r="G82" s="35"/>
      <c r="H82" s="35"/>
      <c r="I82" s="110" t="s">
        <v>33</v>
      </c>
      <c r="J82" s="32" t="str">
        <f>E21</f>
        <v>VHRoušar, s.r.o.</v>
      </c>
      <c r="K82" s="35"/>
      <c r="L82" s="38"/>
    </row>
    <row r="83" spans="2:65" s="1" customFormat="1" ht="15.2" customHeight="1">
      <c r="B83" s="34"/>
      <c r="C83" s="29" t="s">
        <v>31</v>
      </c>
      <c r="D83" s="35"/>
      <c r="E83" s="35"/>
      <c r="F83" s="27" t="str">
        <f>IF(E18="","",E18)</f>
        <v>Vyplň údaj</v>
      </c>
      <c r="G83" s="35"/>
      <c r="H83" s="35"/>
      <c r="I83" s="110" t="s">
        <v>38</v>
      </c>
      <c r="J83" s="32" t="str">
        <f>E24</f>
        <v xml:space="preserve"> </v>
      </c>
      <c r="K83" s="35"/>
      <c r="L83" s="38"/>
    </row>
    <row r="84" spans="2:65" s="1" customFormat="1" ht="10.35" customHeight="1">
      <c r="B84" s="34"/>
      <c r="C84" s="35"/>
      <c r="D84" s="35"/>
      <c r="E84" s="35"/>
      <c r="F84" s="35"/>
      <c r="G84" s="35"/>
      <c r="H84" s="35"/>
      <c r="I84" s="108"/>
      <c r="J84" s="35"/>
      <c r="K84" s="35"/>
      <c r="L84" s="38"/>
    </row>
    <row r="85" spans="2:65" s="10" customFormat="1" ht="29.25" customHeight="1">
      <c r="B85" s="155"/>
      <c r="C85" s="156" t="s">
        <v>127</v>
      </c>
      <c r="D85" s="157" t="s">
        <v>61</v>
      </c>
      <c r="E85" s="157" t="s">
        <v>57</v>
      </c>
      <c r="F85" s="157" t="s">
        <v>58</v>
      </c>
      <c r="G85" s="157" t="s">
        <v>128</v>
      </c>
      <c r="H85" s="157" t="s">
        <v>129</v>
      </c>
      <c r="I85" s="158" t="s">
        <v>130</v>
      </c>
      <c r="J85" s="157" t="s">
        <v>118</v>
      </c>
      <c r="K85" s="159" t="s">
        <v>131</v>
      </c>
      <c r="L85" s="160"/>
      <c r="M85" s="67" t="s">
        <v>19</v>
      </c>
      <c r="N85" s="68" t="s">
        <v>46</v>
      </c>
      <c r="O85" s="68" t="s">
        <v>132</v>
      </c>
      <c r="P85" s="68" t="s">
        <v>133</v>
      </c>
      <c r="Q85" s="68" t="s">
        <v>134</v>
      </c>
      <c r="R85" s="68" t="s">
        <v>135</v>
      </c>
      <c r="S85" s="68" t="s">
        <v>136</v>
      </c>
      <c r="T85" s="69" t="s">
        <v>137</v>
      </c>
    </row>
    <row r="86" spans="2:65" s="1" customFormat="1" ht="22.9" customHeight="1">
      <c r="B86" s="34"/>
      <c r="C86" s="74" t="s">
        <v>138</v>
      </c>
      <c r="D86" s="35"/>
      <c r="E86" s="35"/>
      <c r="F86" s="35"/>
      <c r="G86" s="35"/>
      <c r="H86" s="35"/>
      <c r="I86" s="108"/>
      <c r="J86" s="161">
        <f>BK86</f>
        <v>0</v>
      </c>
      <c r="K86" s="35"/>
      <c r="L86" s="38"/>
      <c r="M86" s="70"/>
      <c r="N86" s="71"/>
      <c r="O86" s="71"/>
      <c r="P86" s="162">
        <f>P87</f>
        <v>0</v>
      </c>
      <c r="Q86" s="71"/>
      <c r="R86" s="162">
        <f>R87</f>
        <v>162.07599029000002</v>
      </c>
      <c r="S86" s="71"/>
      <c r="T86" s="163">
        <f>T87</f>
        <v>12.36</v>
      </c>
      <c r="AT86" s="17" t="s">
        <v>75</v>
      </c>
      <c r="AU86" s="17" t="s">
        <v>119</v>
      </c>
      <c r="BK86" s="164">
        <f>BK87</f>
        <v>0</v>
      </c>
    </row>
    <row r="87" spans="2:65" s="11" customFormat="1" ht="25.9" customHeight="1">
      <c r="B87" s="165"/>
      <c r="C87" s="166"/>
      <c r="D87" s="167" t="s">
        <v>75</v>
      </c>
      <c r="E87" s="168" t="s">
        <v>139</v>
      </c>
      <c r="F87" s="168" t="s">
        <v>140</v>
      </c>
      <c r="G87" s="166"/>
      <c r="H87" s="166"/>
      <c r="I87" s="169"/>
      <c r="J87" s="170">
        <f>BK87</f>
        <v>0</v>
      </c>
      <c r="K87" s="166"/>
      <c r="L87" s="171"/>
      <c r="M87" s="172"/>
      <c r="N87" s="173"/>
      <c r="O87" s="173"/>
      <c r="P87" s="174">
        <f>P88+P167+P172+P197+P258+P285</f>
        <v>0</v>
      </c>
      <c r="Q87" s="173"/>
      <c r="R87" s="174">
        <f>R88+R167+R172+R197+R258+R285</f>
        <v>162.07599029000002</v>
      </c>
      <c r="S87" s="173"/>
      <c r="T87" s="175">
        <f>T88+T167+T172+T197+T258+T285</f>
        <v>12.36</v>
      </c>
      <c r="AR87" s="176" t="s">
        <v>84</v>
      </c>
      <c r="AT87" s="177" t="s">
        <v>75</v>
      </c>
      <c r="AU87" s="177" t="s">
        <v>76</v>
      </c>
      <c r="AY87" s="176" t="s">
        <v>141</v>
      </c>
      <c r="BK87" s="178">
        <f>BK88+BK167+BK172+BK197+BK258+BK285</f>
        <v>0</v>
      </c>
    </row>
    <row r="88" spans="2:65" s="11" customFormat="1" ht="22.9" customHeight="1">
      <c r="B88" s="165"/>
      <c r="C88" s="166"/>
      <c r="D88" s="167" t="s">
        <v>75</v>
      </c>
      <c r="E88" s="179" t="s">
        <v>84</v>
      </c>
      <c r="F88" s="179" t="s">
        <v>142</v>
      </c>
      <c r="G88" s="166"/>
      <c r="H88" s="166"/>
      <c r="I88" s="169"/>
      <c r="J88" s="180">
        <f>BK88</f>
        <v>0</v>
      </c>
      <c r="K88" s="166"/>
      <c r="L88" s="171"/>
      <c r="M88" s="172"/>
      <c r="N88" s="173"/>
      <c r="O88" s="173"/>
      <c r="P88" s="174">
        <f>SUM(P89:P166)</f>
        <v>0</v>
      </c>
      <c r="Q88" s="173"/>
      <c r="R88" s="174">
        <f>SUM(R89:R166)</f>
        <v>131.06419529000001</v>
      </c>
      <c r="S88" s="173"/>
      <c r="T88" s="175">
        <f>SUM(T89:T166)</f>
        <v>0</v>
      </c>
      <c r="AR88" s="176" t="s">
        <v>84</v>
      </c>
      <c r="AT88" s="177" t="s">
        <v>75</v>
      </c>
      <c r="AU88" s="177" t="s">
        <v>84</v>
      </c>
      <c r="AY88" s="176" t="s">
        <v>141</v>
      </c>
      <c r="BK88" s="178">
        <f>SUM(BK89:BK166)</f>
        <v>0</v>
      </c>
    </row>
    <row r="89" spans="2:65" s="1" customFormat="1" ht="16.5" customHeight="1">
      <c r="B89" s="34"/>
      <c r="C89" s="181" t="s">
        <v>84</v>
      </c>
      <c r="D89" s="181" t="s">
        <v>143</v>
      </c>
      <c r="E89" s="182" t="s">
        <v>538</v>
      </c>
      <c r="F89" s="183" t="s">
        <v>539</v>
      </c>
      <c r="G89" s="184" t="s">
        <v>113</v>
      </c>
      <c r="H89" s="185">
        <v>80</v>
      </c>
      <c r="I89" s="186"/>
      <c r="J89" s="187">
        <f>ROUND(I89*H89,2)</f>
        <v>0</v>
      </c>
      <c r="K89" s="183" t="s">
        <v>147</v>
      </c>
      <c r="L89" s="38"/>
      <c r="M89" s="188" t="s">
        <v>19</v>
      </c>
      <c r="N89" s="189" t="s">
        <v>47</v>
      </c>
      <c r="O89" s="63"/>
      <c r="P89" s="190">
        <f>O89*H89</f>
        <v>0</v>
      </c>
      <c r="Q89" s="190">
        <v>7.8899999999999994E-3</v>
      </c>
      <c r="R89" s="190">
        <f>Q89*H89</f>
        <v>0.63119999999999998</v>
      </c>
      <c r="S89" s="190">
        <v>0</v>
      </c>
      <c r="T89" s="191">
        <f>S89*H89</f>
        <v>0</v>
      </c>
      <c r="AR89" s="192" t="s">
        <v>148</v>
      </c>
      <c r="AT89" s="192" t="s">
        <v>143</v>
      </c>
      <c r="AU89" s="192" t="s">
        <v>86</v>
      </c>
      <c r="AY89" s="17" t="s">
        <v>141</v>
      </c>
      <c r="BE89" s="193">
        <f>IF(N89="základní",J89,0)</f>
        <v>0</v>
      </c>
      <c r="BF89" s="193">
        <f>IF(N89="snížená",J89,0)</f>
        <v>0</v>
      </c>
      <c r="BG89" s="193">
        <f>IF(N89="zákl. přenesená",J89,0)</f>
        <v>0</v>
      </c>
      <c r="BH89" s="193">
        <f>IF(N89="sníž. přenesená",J89,0)</f>
        <v>0</v>
      </c>
      <c r="BI89" s="193">
        <f>IF(N89="nulová",J89,0)</f>
        <v>0</v>
      </c>
      <c r="BJ89" s="17" t="s">
        <v>84</v>
      </c>
      <c r="BK89" s="193">
        <f>ROUND(I89*H89,2)</f>
        <v>0</v>
      </c>
      <c r="BL89" s="17" t="s">
        <v>148</v>
      </c>
      <c r="BM89" s="192" t="s">
        <v>540</v>
      </c>
    </row>
    <row r="90" spans="2:65" s="1" customFormat="1" ht="11.25">
      <c r="B90" s="34"/>
      <c r="C90" s="35"/>
      <c r="D90" s="194" t="s">
        <v>150</v>
      </c>
      <c r="E90" s="35"/>
      <c r="F90" s="195" t="s">
        <v>541</v>
      </c>
      <c r="G90" s="35"/>
      <c r="H90" s="35"/>
      <c r="I90" s="108"/>
      <c r="J90" s="35"/>
      <c r="K90" s="35"/>
      <c r="L90" s="38"/>
      <c r="M90" s="196"/>
      <c r="N90" s="63"/>
      <c r="O90" s="63"/>
      <c r="P90" s="63"/>
      <c r="Q90" s="63"/>
      <c r="R90" s="63"/>
      <c r="S90" s="63"/>
      <c r="T90" s="64"/>
      <c r="AT90" s="17" t="s">
        <v>150</v>
      </c>
      <c r="AU90" s="17" t="s">
        <v>86</v>
      </c>
    </row>
    <row r="91" spans="2:65" s="1" customFormat="1" ht="156">
      <c r="B91" s="34"/>
      <c r="C91" s="35"/>
      <c r="D91" s="194" t="s">
        <v>152</v>
      </c>
      <c r="E91" s="35"/>
      <c r="F91" s="197" t="s">
        <v>542</v>
      </c>
      <c r="G91" s="35"/>
      <c r="H91" s="35"/>
      <c r="I91" s="108"/>
      <c r="J91" s="35"/>
      <c r="K91" s="35"/>
      <c r="L91" s="38"/>
      <c r="M91" s="196"/>
      <c r="N91" s="63"/>
      <c r="O91" s="63"/>
      <c r="P91" s="63"/>
      <c r="Q91" s="63"/>
      <c r="R91" s="63"/>
      <c r="S91" s="63"/>
      <c r="T91" s="64"/>
      <c r="AT91" s="17" t="s">
        <v>152</v>
      </c>
      <c r="AU91" s="17" t="s">
        <v>86</v>
      </c>
    </row>
    <row r="92" spans="2:65" s="13" customFormat="1" ht="11.25">
      <c r="B92" s="208"/>
      <c r="C92" s="209"/>
      <c r="D92" s="194" t="s">
        <v>159</v>
      </c>
      <c r="E92" s="210" t="s">
        <v>19</v>
      </c>
      <c r="F92" s="211" t="s">
        <v>543</v>
      </c>
      <c r="G92" s="209"/>
      <c r="H92" s="212">
        <v>80</v>
      </c>
      <c r="I92" s="213"/>
      <c r="J92" s="209"/>
      <c r="K92" s="209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159</v>
      </c>
      <c r="AU92" s="218" t="s">
        <v>86</v>
      </c>
      <c r="AV92" s="13" t="s">
        <v>86</v>
      </c>
      <c r="AW92" s="13" t="s">
        <v>37</v>
      </c>
      <c r="AX92" s="13" t="s">
        <v>84</v>
      </c>
      <c r="AY92" s="218" t="s">
        <v>141</v>
      </c>
    </row>
    <row r="93" spans="2:65" s="1" customFormat="1" ht="16.5" customHeight="1">
      <c r="B93" s="34"/>
      <c r="C93" s="181" t="s">
        <v>86</v>
      </c>
      <c r="D93" s="181" t="s">
        <v>143</v>
      </c>
      <c r="E93" s="182" t="s">
        <v>144</v>
      </c>
      <c r="F93" s="183" t="s">
        <v>145</v>
      </c>
      <c r="G93" s="184" t="s">
        <v>146</v>
      </c>
      <c r="H93" s="185">
        <v>780</v>
      </c>
      <c r="I93" s="186"/>
      <c r="J93" s="187">
        <f>ROUND(I93*H93,2)</f>
        <v>0</v>
      </c>
      <c r="K93" s="183" t="s">
        <v>147</v>
      </c>
      <c r="L93" s="38"/>
      <c r="M93" s="188" t="s">
        <v>19</v>
      </c>
      <c r="N93" s="189" t="s">
        <v>47</v>
      </c>
      <c r="O93" s="63"/>
      <c r="P93" s="190">
        <f>O93*H93</f>
        <v>0</v>
      </c>
      <c r="Q93" s="190">
        <v>0</v>
      </c>
      <c r="R93" s="190">
        <f>Q93*H93</f>
        <v>0</v>
      </c>
      <c r="S93" s="190">
        <v>0</v>
      </c>
      <c r="T93" s="191">
        <f>S93*H93</f>
        <v>0</v>
      </c>
      <c r="AR93" s="192" t="s">
        <v>148</v>
      </c>
      <c r="AT93" s="192" t="s">
        <v>143</v>
      </c>
      <c r="AU93" s="192" t="s">
        <v>86</v>
      </c>
      <c r="AY93" s="17" t="s">
        <v>141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17" t="s">
        <v>84</v>
      </c>
      <c r="BK93" s="193">
        <f>ROUND(I93*H93,2)</f>
        <v>0</v>
      </c>
      <c r="BL93" s="17" t="s">
        <v>148</v>
      </c>
      <c r="BM93" s="192" t="s">
        <v>544</v>
      </c>
    </row>
    <row r="94" spans="2:65" s="1" customFormat="1" ht="11.25">
      <c r="B94" s="34"/>
      <c r="C94" s="35"/>
      <c r="D94" s="194" t="s">
        <v>150</v>
      </c>
      <c r="E94" s="35"/>
      <c r="F94" s="195" t="s">
        <v>151</v>
      </c>
      <c r="G94" s="35"/>
      <c r="H94" s="35"/>
      <c r="I94" s="108"/>
      <c r="J94" s="35"/>
      <c r="K94" s="35"/>
      <c r="L94" s="38"/>
      <c r="M94" s="196"/>
      <c r="N94" s="63"/>
      <c r="O94" s="63"/>
      <c r="P94" s="63"/>
      <c r="Q94" s="63"/>
      <c r="R94" s="63"/>
      <c r="S94" s="63"/>
      <c r="T94" s="64"/>
      <c r="AT94" s="17" t="s">
        <v>150</v>
      </c>
      <c r="AU94" s="17" t="s">
        <v>86</v>
      </c>
    </row>
    <row r="95" spans="2:65" s="1" customFormat="1" ht="204.75">
      <c r="B95" s="34"/>
      <c r="C95" s="35"/>
      <c r="D95" s="194" t="s">
        <v>152</v>
      </c>
      <c r="E95" s="35"/>
      <c r="F95" s="197" t="s">
        <v>153</v>
      </c>
      <c r="G95" s="35"/>
      <c r="H95" s="35"/>
      <c r="I95" s="108"/>
      <c r="J95" s="35"/>
      <c r="K95" s="35"/>
      <c r="L95" s="38"/>
      <c r="M95" s="196"/>
      <c r="N95" s="63"/>
      <c r="O95" s="63"/>
      <c r="P95" s="63"/>
      <c r="Q95" s="63"/>
      <c r="R95" s="63"/>
      <c r="S95" s="63"/>
      <c r="T95" s="64"/>
      <c r="AT95" s="17" t="s">
        <v>152</v>
      </c>
      <c r="AU95" s="17" t="s">
        <v>86</v>
      </c>
    </row>
    <row r="96" spans="2:65" s="13" customFormat="1" ht="11.25">
      <c r="B96" s="208"/>
      <c r="C96" s="209"/>
      <c r="D96" s="194" t="s">
        <v>159</v>
      </c>
      <c r="E96" s="210" t="s">
        <v>19</v>
      </c>
      <c r="F96" s="211" t="s">
        <v>545</v>
      </c>
      <c r="G96" s="209"/>
      <c r="H96" s="212">
        <v>720</v>
      </c>
      <c r="I96" s="213"/>
      <c r="J96" s="209"/>
      <c r="K96" s="209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159</v>
      </c>
      <c r="AU96" s="218" t="s">
        <v>86</v>
      </c>
      <c r="AV96" s="13" t="s">
        <v>86</v>
      </c>
      <c r="AW96" s="13" t="s">
        <v>37</v>
      </c>
      <c r="AX96" s="13" t="s">
        <v>76</v>
      </c>
      <c r="AY96" s="218" t="s">
        <v>141</v>
      </c>
    </row>
    <row r="97" spans="2:65" s="13" customFormat="1" ht="11.25">
      <c r="B97" s="208"/>
      <c r="C97" s="209"/>
      <c r="D97" s="194" t="s">
        <v>159</v>
      </c>
      <c r="E97" s="210" t="s">
        <v>19</v>
      </c>
      <c r="F97" s="211" t="s">
        <v>546</v>
      </c>
      <c r="G97" s="209"/>
      <c r="H97" s="212">
        <v>60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159</v>
      </c>
      <c r="AU97" s="218" t="s">
        <v>86</v>
      </c>
      <c r="AV97" s="13" t="s">
        <v>86</v>
      </c>
      <c r="AW97" s="13" t="s">
        <v>37</v>
      </c>
      <c r="AX97" s="13" t="s">
        <v>76</v>
      </c>
      <c r="AY97" s="218" t="s">
        <v>141</v>
      </c>
    </row>
    <row r="98" spans="2:65" s="14" customFormat="1" ht="11.25">
      <c r="B98" s="219"/>
      <c r="C98" s="220"/>
      <c r="D98" s="194" t="s">
        <v>159</v>
      </c>
      <c r="E98" s="221" t="s">
        <v>19</v>
      </c>
      <c r="F98" s="222" t="s">
        <v>172</v>
      </c>
      <c r="G98" s="220"/>
      <c r="H98" s="223">
        <v>780</v>
      </c>
      <c r="I98" s="224"/>
      <c r="J98" s="220"/>
      <c r="K98" s="220"/>
      <c r="L98" s="225"/>
      <c r="M98" s="226"/>
      <c r="N98" s="227"/>
      <c r="O98" s="227"/>
      <c r="P98" s="227"/>
      <c r="Q98" s="227"/>
      <c r="R98" s="227"/>
      <c r="S98" s="227"/>
      <c r="T98" s="228"/>
      <c r="AT98" s="229" t="s">
        <v>159</v>
      </c>
      <c r="AU98" s="229" t="s">
        <v>86</v>
      </c>
      <c r="AV98" s="14" t="s">
        <v>148</v>
      </c>
      <c r="AW98" s="14" t="s">
        <v>37</v>
      </c>
      <c r="AX98" s="14" t="s">
        <v>84</v>
      </c>
      <c r="AY98" s="229" t="s">
        <v>141</v>
      </c>
    </row>
    <row r="99" spans="2:65" s="1" customFormat="1" ht="16.5" customHeight="1">
      <c r="B99" s="34"/>
      <c r="C99" s="181" t="s">
        <v>173</v>
      </c>
      <c r="D99" s="181" t="s">
        <v>143</v>
      </c>
      <c r="E99" s="182" t="s">
        <v>547</v>
      </c>
      <c r="F99" s="183" t="s">
        <v>548</v>
      </c>
      <c r="G99" s="184" t="s">
        <v>504</v>
      </c>
      <c r="H99" s="185">
        <v>2</v>
      </c>
      <c r="I99" s="186"/>
      <c r="J99" s="187">
        <f>ROUND(I99*H99,2)</f>
        <v>0</v>
      </c>
      <c r="K99" s="183" t="s">
        <v>19</v>
      </c>
      <c r="L99" s="38"/>
      <c r="M99" s="188" t="s">
        <v>19</v>
      </c>
      <c r="N99" s="189" t="s">
        <v>47</v>
      </c>
      <c r="O99" s="63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192" t="s">
        <v>148</v>
      </c>
      <c r="AT99" s="192" t="s">
        <v>143</v>
      </c>
      <c r="AU99" s="192" t="s">
        <v>86</v>
      </c>
      <c r="AY99" s="17" t="s">
        <v>141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7" t="s">
        <v>84</v>
      </c>
      <c r="BK99" s="193">
        <f>ROUND(I99*H99,2)</f>
        <v>0</v>
      </c>
      <c r="BL99" s="17" t="s">
        <v>148</v>
      </c>
      <c r="BM99" s="192" t="s">
        <v>549</v>
      </c>
    </row>
    <row r="100" spans="2:65" s="1" customFormat="1" ht="11.25">
      <c r="B100" s="34"/>
      <c r="C100" s="35"/>
      <c r="D100" s="194" t="s">
        <v>150</v>
      </c>
      <c r="E100" s="35"/>
      <c r="F100" s="195" t="s">
        <v>548</v>
      </c>
      <c r="G100" s="35"/>
      <c r="H100" s="35"/>
      <c r="I100" s="108"/>
      <c r="J100" s="35"/>
      <c r="K100" s="35"/>
      <c r="L100" s="38"/>
      <c r="M100" s="196"/>
      <c r="N100" s="63"/>
      <c r="O100" s="63"/>
      <c r="P100" s="63"/>
      <c r="Q100" s="63"/>
      <c r="R100" s="63"/>
      <c r="S100" s="63"/>
      <c r="T100" s="64"/>
      <c r="AT100" s="17" t="s">
        <v>150</v>
      </c>
      <c r="AU100" s="17" t="s">
        <v>86</v>
      </c>
    </row>
    <row r="101" spans="2:65" s="1" customFormat="1" ht="16.5" customHeight="1">
      <c r="B101" s="34"/>
      <c r="C101" s="181" t="s">
        <v>148</v>
      </c>
      <c r="D101" s="181" t="s">
        <v>143</v>
      </c>
      <c r="E101" s="182" t="s">
        <v>550</v>
      </c>
      <c r="F101" s="183" t="s">
        <v>551</v>
      </c>
      <c r="G101" s="184" t="s">
        <v>92</v>
      </c>
      <c r="H101" s="185">
        <v>355.964</v>
      </c>
      <c r="I101" s="186"/>
      <c r="J101" s="187">
        <f>ROUND(I101*H101,2)</f>
        <v>0</v>
      </c>
      <c r="K101" s="183" t="s">
        <v>147</v>
      </c>
      <c r="L101" s="38"/>
      <c r="M101" s="188" t="s">
        <v>19</v>
      </c>
      <c r="N101" s="189" t="s">
        <v>47</v>
      </c>
      <c r="O101" s="63"/>
      <c r="P101" s="190">
        <f>O101*H101</f>
        <v>0</v>
      </c>
      <c r="Q101" s="190">
        <v>0</v>
      </c>
      <c r="R101" s="190">
        <f>Q101*H101</f>
        <v>0</v>
      </c>
      <c r="S101" s="190">
        <v>0</v>
      </c>
      <c r="T101" s="191">
        <f>S101*H101</f>
        <v>0</v>
      </c>
      <c r="AR101" s="192" t="s">
        <v>148</v>
      </c>
      <c r="AT101" s="192" t="s">
        <v>143</v>
      </c>
      <c r="AU101" s="192" t="s">
        <v>86</v>
      </c>
      <c r="AY101" s="17" t="s">
        <v>141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7" t="s">
        <v>84</v>
      </c>
      <c r="BK101" s="193">
        <f>ROUND(I101*H101,2)</f>
        <v>0</v>
      </c>
      <c r="BL101" s="17" t="s">
        <v>148</v>
      </c>
      <c r="BM101" s="192" t="s">
        <v>552</v>
      </c>
    </row>
    <row r="102" spans="2:65" s="1" customFormat="1" ht="19.5">
      <c r="B102" s="34"/>
      <c r="C102" s="35"/>
      <c r="D102" s="194" t="s">
        <v>150</v>
      </c>
      <c r="E102" s="35"/>
      <c r="F102" s="195" t="s">
        <v>553</v>
      </c>
      <c r="G102" s="35"/>
      <c r="H102" s="35"/>
      <c r="I102" s="108"/>
      <c r="J102" s="35"/>
      <c r="K102" s="35"/>
      <c r="L102" s="38"/>
      <c r="M102" s="196"/>
      <c r="N102" s="63"/>
      <c r="O102" s="63"/>
      <c r="P102" s="63"/>
      <c r="Q102" s="63"/>
      <c r="R102" s="63"/>
      <c r="S102" s="63"/>
      <c r="T102" s="64"/>
      <c r="AT102" s="17" t="s">
        <v>150</v>
      </c>
      <c r="AU102" s="17" t="s">
        <v>86</v>
      </c>
    </row>
    <row r="103" spans="2:65" s="1" customFormat="1" ht="146.25">
      <c r="B103" s="34"/>
      <c r="C103" s="35"/>
      <c r="D103" s="194" t="s">
        <v>152</v>
      </c>
      <c r="E103" s="35"/>
      <c r="F103" s="197" t="s">
        <v>158</v>
      </c>
      <c r="G103" s="35"/>
      <c r="H103" s="35"/>
      <c r="I103" s="108"/>
      <c r="J103" s="35"/>
      <c r="K103" s="35"/>
      <c r="L103" s="38"/>
      <c r="M103" s="196"/>
      <c r="N103" s="63"/>
      <c r="O103" s="63"/>
      <c r="P103" s="63"/>
      <c r="Q103" s="63"/>
      <c r="R103" s="63"/>
      <c r="S103" s="63"/>
      <c r="T103" s="64"/>
      <c r="AT103" s="17" t="s">
        <v>152</v>
      </c>
      <c r="AU103" s="17" t="s">
        <v>86</v>
      </c>
    </row>
    <row r="104" spans="2:65" s="12" customFormat="1" ht="11.25">
      <c r="B104" s="198"/>
      <c r="C104" s="199"/>
      <c r="D104" s="194" t="s">
        <v>159</v>
      </c>
      <c r="E104" s="200" t="s">
        <v>19</v>
      </c>
      <c r="F104" s="201" t="s">
        <v>554</v>
      </c>
      <c r="G104" s="199"/>
      <c r="H104" s="200" t="s">
        <v>19</v>
      </c>
      <c r="I104" s="202"/>
      <c r="J104" s="199"/>
      <c r="K104" s="199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159</v>
      </c>
      <c r="AU104" s="207" t="s">
        <v>86</v>
      </c>
      <c r="AV104" s="12" t="s">
        <v>84</v>
      </c>
      <c r="AW104" s="12" t="s">
        <v>37</v>
      </c>
      <c r="AX104" s="12" t="s">
        <v>76</v>
      </c>
      <c r="AY104" s="207" t="s">
        <v>141</v>
      </c>
    </row>
    <row r="105" spans="2:65" s="13" customFormat="1" ht="11.25">
      <c r="B105" s="208"/>
      <c r="C105" s="209"/>
      <c r="D105" s="194" t="s">
        <v>159</v>
      </c>
      <c r="E105" s="210" t="s">
        <v>19</v>
      </c>
      <c r="F105" s="211" t="s">
        <v>555</v>
      </c>
      <c r="G105" s="209"/>
      <c r="H105" s="212">
        <v>195.923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159</v>
      </c>
      <c r="AU105" s="218" t="s">
        <v>86</v>
      </c>
      <c r="AV105" s="13" t="s">
        <v>86</v>
      </c>
      <c r="AW105" s="13" t="s">
        <v>37</v>
      </c>
      <c r="AX105" s="13" t="s">
        <v>76</v>
      </c>
      <c r="AY105" s="218" t="s">
        <v>141</v>
      </c>
    </row>
    <row r="106" spans="2:65" s="13" customFormat="1" ht="11.25">
      <c r="B106" s="208"/>
      <c r="C106" s="209"/>
      <c r="D106" s="194" t="s">
        <v>159</v>
      </c>
      <c r="E106" s="210" t="s">
        <v>19</v>
      </c>
      <c r="F106" s="211" t="s">
        <v>556</v>
      </c>
      <c r="G106" s="209"/>
      <c r="H106" s="212">
        <v>160.041</v>
      </c>
      <c r="I106" s="213"/>
      <c r="J106" s="209"/>
      <c r="K106" s="209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159</v>
      </c>
      <c r="AU106" s="218" t="s">
        <v>86</v>
      </c>
      <c r="AV106" s="13" t="s">
        <v>86</v>
      </c>
      <c r="AW106" s="13" t="s">
        <v>37</v>
      </c>
      <c r="AX106" s="13" t="s">
        <v>76</v>
      </c>
      <c r="AY106" s="218" t="s">
        <v>141</v>
      </c>
    </row>
    <row r="107" spans="2:65" s="14" customFormat="1" ht="11.25">
      <c r="B107" s="219"/>
      <c r="C107" s="220"/>
      <c r="D107" s="194" t="s">
        <v>159</v>
      </c>
      <c r="E107" s="221" t="s">
        <v>90</v>
      </c>
      <c r="F107" s="222" t="s">
        <v>172</v>
      </c>
      <c r="G107" s="220"/>
      <c r="H107" s="223">
        <v>355.964</v>
      </c>
      <c r="I107" s="224"/>
      <c r="J107" s="220"/>
      <c r="K107" s="220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159</v>
      </c>
      <c r="AU107" s="229" t="s">
        <v>86</v>
      </c>
      <c r="AV107" s="14" t="s">
        <v>148</v>
      </c>
      <c r="AW107" s="14" t="s">
        <v>37</v>
      </c>
      <c r="AX107" s="14" t="s">
        <v>84</v>
      </c>
      <c r="AY107" s="229" t="s">
        <v>141</v>
      </c>
    </row>
    <row r="108" spans="2:65" s="1" customFormat="1" ht="16.5" customHeight="1">
      <c r="B108" s="34"/>
      <c r="C108" s="181" t="s">
        <v>195</v>
      </c>
      <c r="D108" s="181" t="s">
        <v>143</v>
      </c>
      <c r="E108" s="182" t="s">
        <v>174</v>
      </c>
      <c r="F108" s="183" t="s">
        <v>175</v>
      </c>
      <c r="G108" s="184" t="s">
        <v>92</v>
      </c>
      <c r="H108" s="185">
        <v>106.789</v>
      </c>
      <c r="I108" s="186"/>
      <c r="J108" s="187">
        <f>ROUND(I108*H108,2)</f>
        <v>0</v>
      </c>
      <c r="K108" s="183" t="s">
        <v>147</v>
      </c>
      <c r="L108" s="38"/>
      <c r="M108" s="188" t="s">
        <v>19</v>
      </c>
      <c r="N108" s="189" t="s">
        <v>47</v>
      </c>
      <c r="O108" s="63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192" t="s">
        <v>148</v>
      </c>
      <c r="AT108" s="192" t="s">
        <v>143</v>
      </c>
      <c r="AU108" s="192" t="s">
        <v>86</v>
      </c>
      <c r="AY108" s="17" t="s">
        <v>141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7" t="s">
        <v>84</v>
      </c>
      <c r="BK108" s="193">
        <f>ROUND(I108*H108,2)</f>
        <v>0</v>
      </c>
      <c r="BL108" s="17" t="s">
        <v>148</v>
      </c>
      <c r="BM108" s="192" t="s">
        <v>557</v>
      </c>
    </row>
    <row r="109" spans="2:65" s="1" customFormat="1" ht="19.5">
      <c r="B109" s="34"/>
      <c r="C109" s="35"/>
      <c r="D109" s="194" t="s">
        <v>150</v>
      </c>
      <c r="E109" s="35"/>
      <c r="F109" s="195" t="s">
        <v>177</v>
      </c>
      <c r="G109" s="35"/>
      <c r="H109" s="35"/>
      <c r="I109" s="108"/>
      <c r="J109" s="35"/>
      <c r="K109" s="35"/>
      <c r="L109" s="38"/>
      <c r="M109" s="196"/>
      <c r="N109" s="63"/>
      <c r="O109" s="63"/>
      <c r="P109" s="63"/>
      <c r="Q109" s="63"/>
      <c r="R109" s="63"/>
      <c r="S109" s="63"/>
      <c r="T109" s="64"/>
      <c r="AT109" s="17" t="s">
        <v>150</v>
      </c>
      <c r="AU109" s="17" t="s">
        <v>86</v>
      </c>
    </row>
    <row r="110" spans="2:65" s="1" customFormat="1" ht="146.25">
      <c r="B110" s="34"/>
      <c r="C110" s="35"/>
      <c r="D110" s="194" t="s">
        <v>152</v>
      </c>
      <c r="E110" s="35"/>
      <c r="F110" s="197" t="s">
        <v>158</v>
      </c>
      <c r="G110" s="35"/>
      <c r="H110" s="35"/>
      <c r="I110" s="108"/>
      <c r="J110" s="35"/>
      <c r="K110" s="35"/>
      <c r="L110" s="38"/>
      <c r="M110" s="196"/>
      <c r="N110" s="63"/>
      <c r="O110" s="63"/>
      <c r="P110" s="63"/>
      <c r="Q110" s="63"/>
      <c r="R110" s="63"/>
      <c r="S110" s="63"/>
      <c r="T110" s="64"/>
      <c r="AT110" s="17" t="s">
        <v>152</v>
      </c>
      <c r="AU110" s="17" t="s">
        <v>86</v>
      </c>
    </row>
    <row r="111" spans="2:65" s="13" customFormat="1" ht="11.25">
      <c r="B111" s="208"/>
      <c r="C111" s="209"/>
      <c r="D111" s="194" t="s">
        <v>159</v>
      </c>
      <c r="E111" s="210" t="s">
        <v>19</v>
      </c>
      <c r="F111" s="211" t="s">
        <v>178</v>
      </c>
      <c r="G111" s="209"/>
      <c r="H111" s="212">
        <v>106.789</v>
      </c>
      <c r="I111" s="213"/>
      <c r="J111" s="209"/>
      <c r="K111" s="209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159</v>
      </c>
      <c r="AU111" s="218" t="s">
        <v>86</v>
      </c>
      <c r="AV111" s="13" t="s">
        <v>86</v>
      </c>
      <c r="AW111" s="13" t="s">
        <v>37</v>
      </c>
      <c r="AX111" s="13" t="s">
        <v>84</v>
      </c>
      <c r="AY111" s="218" t="s">
        <v>141</v>
      </c>
    </row>
    <row r="112" spans="2:65" s="1" customFormat="1" ht="16.5" customHeight="1">
      <c r="B112" s="34"/>
      <c r="C112" s="181" t="s">
        <v>200</v>
      </c>
      <c r="D112" s="181" t="s">
        <v>143</v>
      </c>
      <c r="E112" s="182" t="s">
        <v>558</v>
      </c>
      <c r="F112" s="183" t="s">
        <v>559</v>
      </c>
      <c r="G112" s="184" t="s">
        <v>96</v>
      </c>
      <c r="H112" s="185">
        <v>420.33100000000002</v>
      </c>
      <c r="I112" s="186"/>
      <c r="J112" s="187">
        <f>ROUND(I112*H112,2)</f>
        <v>0</v>
      </c>
      <c r="K112" s="183" t="s">
        <v>147</v>
      </c>
      <c r="L112" s="38"/>
      <c r="M112" s="188" t="s">
        <v>19</v>
      </c>
      <c r="N112" s="189" t="s">
        <v>47</v>
      </c>
      <c r="O112" s="63"/>
      <c r="P112" s="190">
        <f>O112*H112</f>
        <v>0</v>
      </c>
      <c r="Q112" s="190">
        <v>5.9000000000000003E-4</v>
      </c>
      <c r="R112" s="190">
        <f>Q112*H112</f>
        <v>0.24799529000000003</v>
      </c>
      <c r="S112" s="190">
        <v>0</v>
      </c>
      <c r="T112" s="191">
        <f>S112*H112</f>
        <v>0</v>
      </c>
      <c r="AR112" s="192" t="s">
        <v>148</v>
      </c>
      <c r="AT112" s="192" t="s">
        <v>143</v>
      </c>
      <c r="AU112" s="192" t="s">
        <v>86</v>
      </c>
      <c r="AY112" s="17" t="s">
        <v>141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7" t="s">
        <v>84</v>
      </c>
      <c r="BK112" s="193">
        <f>ROUND(I112*H112,2)</f>
        <v>0</v>
      </c>
      <c r="BL112" s="17" t="s">
        <v>148</v>
      </c>
      <c r="BM112" s="192" t="s">
        <v>560</v>
      </c>
    </row>
    <row r="113" spans="2:65" s="1" customFormat="1" ht="11.25">
      <c r="B113" s="34"/>
      <c r="C113" s="35"/>
      <c r="D113" s="194" t="s">
        <v>150</v>
      </c>
      <c r="E113" s="35"/>
      <c r="F113" s="195" t="s">
        <v>561</v>
      </c>
      <c r="G113" s="35"/>
      <c r="H113" s="35"/>
      <c r="I113" s="108"/>
      <c r="J113" s="35"/>
      <c r="K113" s="35"/>
      <c r="L113" s="38"/>
      <c r="M113" s="196"/>
      <c r="N113" s="63"/>
      <c r="O113" s="63"/>
      <c r="P113" s="63"/>
      <c r="Q113" s="63"/>
      <c r="R113" s="63"/>
      <c r="S113" s="63"/>
      <c r="T113" s="64"/>
      <c r="AT113" s="17" t="s">
        <v>150</v>
      </c>
      <c r="AU113" s="17" t="s">
        <v>86</v>
      </c>
    </row>
    <row r="114" spans="2:65" s="1" customFormat="1" ht="29.25">
      <c r="B114" s="34"/>
      <c r="C114" s="35"/>
      <c r="D114" s="194" t="s">
        <v>152</v>
      </c>
      <c r="E114" s="35"/>
      <c r="F114" s="197" t="s">
        <v>562</v>
      </c>
      <c r="G114" s="35"/>
      <c r="H114" s="35"/>
      <c r="I114" s="108"/>
      <c r="J114" s="35"/>
      <c r="K114" s="35"/>
      <c r="L114" s="38"/>
      <c r="M114" s="196"/>
      <c r="N114" s="63"/>
      <c r="O114" s="63"/>
      <c r="P114" s="63"/>
      <c r="Q114" s="63"/>
      <c r="R114" s="63"/>
      <c r="S114" s="63"/>
      <c r="T114" s="64"/>
      <c r="AT114" s="17" t="s">
        <v>152</v>
      </c>
      <c r="AU114" s="17" t="s">
        <v>86</v>
      </c>
    </row>
    <row r="115" spans="2:65" s="12" customFormat="1" ht="11.25">
      <c r="B115" s="198"/>
      <c r="C115" s="199"/>
      <c r="D115" s="194" t="s">
        <v>159</v>
      </c>
      <c r="E115" s="200" t="s">
        <v>19</v>
      </c>
      <c r="F115" s="201" t="s">
        <v>554</v>
      </c>
      <c r="G115" s="199"/>
      <c r="H115" s="200" t="s">
        <v>19</v>
      </c>
      <c r="I115" s="202"/>
      <c r="J115" s="199"/>
      <c r="K115" s="199"/>
      <c r="L115" s="203"/>
      <c r="M115" s="204"/>
      <c r="N115" s="205"/>
      <c r="O115" s="205"/>
      <c r="P115" s="205"/>
      <c r="Q115" s="205"/>
      <c r="R115" s="205"/>
      <c r="S115" s="205"/>
      <c r="T115" s="206"/>
      <c r="AT115" s="207" t="s">
        <v>159</v>
      </c>
      <c r="AU115" s="207" t="s">
        <v>86</v>
      </c>
      <c r="AV115" s="12" t="s">
        <v>84</v>
      </c>
      <c r="AW115" s="12" t="s">
        <v>37</v>
      </c>
      <c r="AX115" s="12" t="s">
        <v>76</v>
      </c>
      <c r="AY115" s="207" t="s">
        <v>141</v>
      </c>
    </row>
    <row r="116" spans="2:65" s="13" customFormat="1" ht="11.25">
      <c r="B116" s="208"/>
      <c r="C116" s="209"/>
      <c r="D116" s="194" t="s">
        <v>159</v>
      </c>
      <c r="E116" s="210" t="s">
        <v>19</v>
      </c>
      <c r="F116" s="211" t="s">
        <v>563</v>
      </c>
      <c r="G116" s="209"/>
      <c r="H116" s="212">
        <v>232.245</v>
      </c>
      <c r="I116" s="213"/>
      <c r="J116" s="209"/>
      <c r="K116" s="209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159</v>
      </c>
      <c r="AU116" s="218" t="s">
        <v>86</v>
      </c>
      <c r="AV116" s="13" t="s">
        <v>86</v>
      </c>
      <c r="AW116" s="13" t="s">
        <v>37</v>
      </c>
      <c r="AX116" s="13" t="s">
        <v>76</v>
      </c>
      <c r="AY116" s="218" t="s">
        <v>141</v>
      </c>
    </row>
    <row r="117" spans="2:65" s="13" customFormat="1" ht="11.25">
      <c r="B117" s="208"/>
      <c r="C117" s="209"/>
      <c r="D117" s="194" t="s">
        <v>159</v>
      </c>
      <c r="E117" s="210" t="s">
        <v>19</v>
      </c>
      <c r="F117" s="211" t="s">
        <v>564</v>
      </c>
      <c r="G117" s="209"/>
      <c r="H117" s="212">
        <v>188.08600000000001</v>
      </c>
      <c r="I117" s="213"/>
      <c r="J117" s="209"/>
      <c r="K117" s="209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159</v>
      </c>
      <c r="AU117" s="218" t="s">
        <v>86</v>
      </c>
      <c r="AV117" s="13" t="s">
        <v>86</v>
      </c>
      <c r="AW117" s="13" t="s">
        <v>37</v>
      </c>
      <c r="AX117" s="13" t="s">
        <v>76</v>
      </c>
      <c r="AY117" s="218" t="s">
        <v>141</v>
      </c>
    </row>
    <row r="118" spans="2:65" s="14" customFormat="1" ht="11.25">
      <c r="B118" s="219"/>
      <c r="C118" s="220"/>
      <c r="D118" s="194" t="s">
        <v>159</v>
      </c>
      <c r="E118" s="221" t="s">
        <v>94</v>
      </c>
      <c r="F118" s="222" t="s">
        <v>172</v>
      </c>
      <c r="G118" s="220"/>
      <c r="H118" s="223">
        <v>420.33100000000002</v>
      </c>
      <c r="I118" s="224"/>
      <c r="J118" s="220"/>
      <c r="K118" s="220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159</v>
      </c>
      <c r="AU118" s="229" t="s">
        <v>86</v>
      </c>
      <c r="AV118" s="14" t="s">
        <v>148</v>
      </c>
      <c r="AW118" s="14" t="s">
        <v>37</v>
      </c>
      <c r="AX118" s="14" t="s">
        <v>84</v>
      </c>
      <c r="AY118" s="229" t="s">
        <v>141</v>
      </c>
    </row>
    <row r="119" spans="2:65" s="1" customFormat="1" ht="16.5" customHeight="1">
      <c r="B119" s="34"/>
      <c r="C119" s="181" t="s">
        <v>206</v>
      </c>
      <c r="D119" s="181" t="s">
        <v>143</v>
      </c>
      <c r="E119" s="182" t="s">
        <v>565</v>
      </c>
      <c r="F119" s="183" t="s">
        <v>566</v>
      </c>
      <c r="G119" s="184" t="s">
        <v>96</v>
      </c>
      <c r="H119" s="185">
        <v>420.33100000000002</v>
      </c>
      <c r="I119" s="186"/>
      <c r="J119" s="187">
        <f>ROUND(I119*H119,2)</f>
        <v>0</v>
      </c>
      <c r="K119" s="183" t="s">
        <v>147</v>
      </c>
      <c r="L119" s="38"/>
      <c r="M119" s="188" t="s">
        <v>19</v>
      </c>
      <c r="N119" s="189" t="s">
        <v>47</v>
      </c>
      <c r="O119" s="63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192" t="s">
        <v>148</v>
      </c>
      <c r="AT119" s="192" t="s">
        <v>143</v>
      </c>
      <c r="AU119" s="192" t="s">
        <v>86</v>
      </c>
      <c r="AY119" s="17" t="s">
        <v>141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7" t="s">
        <v>84</v>
      </c>
      <c r="BK119" s="193">
        <f>ROUND(I119*H119,2)</f>
        <v>0</v>
      </c>
      <c r="BL119" s="17" t="s">
        <v>148</v>
      </c>
      <c r="BM119" s="192" t="s">
        <v>567</v>
      </c>
    </row>
    <row r="120" spans="2:65" s="1" customFormat="1" ht="11.25">
      <c r="B120" s="34"/>
      <c r="C120" s="35"/>
      <c r="D120" s="194" t="s">
        <v>150</v>
      </c>
      <c r="E120" s="35"/>
      <c r="F120" s="195" t="s">
        <v>568</v>
      </c>
      <c r="G120" s="35"/>
      <c r="H120" s="35"/>
      <c r="I120" s="108"/>
      <c r="J120" s="35"/>
      <c r="K120" s="35"/>
      <c r="L120" s="38"/>
      <c r="M120" s="196"/>
      <c r="N120" s="63"/>
      <c r="O120" s="63"/>
      <c r="P120" s="63"/>
      <c r="Q120" s="63"/>
      <c r="R120" s="63"/>
      <c r="S120" s="63"/>
      <c r="T120" s="64"/>
      <c r="AT120" s="17" t="s">
        <v>150</v>
      </c>
      <c r="AU120" s="17" t="s">
        <v>86</v>
      </c>
    </row>
    <row r="121" spans="2:65" s="13" customFormat="1" ht="11.25">
      <c r="B121" s="208"/>
      <c r="C121" s="209"/>
      <c r="D121" s="194" t="s">
        <v>159</v>
      </c>
      <c r="E121" s="210" t="s">
        <v>19</v>
      </c>
      <c r="F121" s="211" t="s">
        <v>94</v>
      </c>
      <c r="G121" s="209"/>
      <c r="H121" s="212">
        <v>420.33100000000002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159</v>
      </c>
      <c r="AU121" s="218" t="s">
        <v>86</v>
      </c>
      <c r="AV121" s="13" t="s">
        <v>86</v>
      </c>
      <c r="AW121" s="13" t="s">
        <v>37</v>
      </c>
      <c r="AX121" s="13" t="s">
        <v>84</v>
      </c>
      <c r="AY121" s="218" t="s">
        <v>141</v>
      </c>
    </row>
    <row r="122" spans="2:65" s="1" customFormat="1" ht="16.5" customHeight="1">
      <c r="B122" s="34"/>
      <c r="C122" s="181" t="s">
        <v>212</v>
      </c>
      <c r="D122" s="181" t="s">
        <v>143</v>
      </c>
      <c r="E122" s="182" t="s">
        <v>201</v>
      </c>
      <c r="F122" s="183" t="s">
        <v>202</v>
      </c>
      <c r="G122" s="184" t="s">
        <v>92</v>
      </c>
      <c r="H122" s="185">
        <v>355.964</v>
      </c>
      <c r="I122" s="186"/>
      <c r="J122" s="187">
        <f>ROUND(I122*H122,2)</f>
        <v>0</v>
      </c>
      <c r="K122" s="183" t="s">
        <v>147</v>
      </c>
      <c r="L122" s="38"/>
      <c r="M122" s="188" t="s">
        <v>19</v>
      </c>
      <c r="N122" s="189" t="s">
        <v>47</v>
      </c>
      <c r="O122" s="63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AR122" s="192" t="s">
        <v>148</v>
      </c>
      <c r="AT122" s="192" t="s">
        <v>143</v>
      </c>
      <c r="AU122" s="192" t="s">
        <v>86</v>
      </c>
      <c r="AY122" s="17" t="s">
        <v>141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7" t="s">
        <v>84</v>
      </c>
      <c r="BK122" s="193">
        <f>ROUND(I122*H122,2)</f>
        <v>0</v>
      </c>
      <c r="BL122" s="17" t="s">
        <v>148</v>
      </c>
      <c r="BM122" s="192" t="s">
        <v>569</v>
      </c>
    </row>
    <row r="123" spans="2:65" s="1" customFormat="1" ht="19.5">
      <c r="B123" s="34"/>
      <c r="C123" s="35"/>
      <c r="D123" s="194" t="s">
        <v>150</v>
      </c>
      <c r="E123" s="35"/>
      <c r="F123" s="195" t="s">
        <v>204</v>
      </c>
      <c r="G123" s="35"/>
      <c r="H123" s="35"/>
      <c r="I123" s="108"/>
      <c r="J123" s="35"/>
      <c r="K123" s="35"/>
      <c r="L123" s="38"/>
      <c r="M123" s="196"/>
      <c r="N123" s="63"/>
      <c r="O123" s="63"/>
      <c r="P123" s="63"/>
      <c r="Q123" s="63"/>
      <c r="R123" s="63"/>
      <c r="S123" s="63"/>
      <c r="T123" s="64"/>
      <c r="AT123" s="17" t="s">
        <v>150</v>
      </c>
      <c r="AU123" s="17" t="s">
        <v>86</v>
      </c>
    </row>
    <row r="124" spans="2:65" s="1" customFormat="1" ht="58.5">
      <c r="B124" s="34"/>
      <c r="C124" s="35"/>
      <c r="D124" s="194" t="s">
        <v>152</v>
      </c>
      <c r="E124" s="35"/>
      <c r="F124" s="197" t="s">
        <v>205</v>
      </c>
      <c r="G124" s="35"/>
      <c r="H124" s="35"/>
      <c r="I124" s="108"/>
      <c r="J124" s="35"/>
      <c r="K124" s="35"/>
      <c r="L124" s="38"/>
      <c r="M124" s="196"/>
      <c r="N124" s="63"/>
      <c r="O124" s="63"/>
      <c r="P124" s="63"/>
      <c r="Q124" s="63"/>
      <c r="R124" s="63"/>
      <c r="S124" s="63"/>
      <c r="T124" s="64"/>
      <c r="AT124" s="17" t="s">
        <v>152</v>
      </c>
      <c r="AU124" s="17" t="s">
        <v>86</v>
      </c>
    </row>
    <row r="125" spans="2:65" s="13" customFormat="1" ht="11.25">
      <c r="B125" s="208"/>
      <c r="C125" s="209"/>
      <c r="D125" s="194" t="s">
        <v>159</v>
      </c>
      <c r="E125" s="210" t="s">
        <v>19</v>
      </c>
      <c r="F125" s="211" t="s">
        <v>90</v>
      </c>
      <c r="G125" s="209"/>
      <c r="H125" s="212">
        <v>355.964</v>
      </c>
      <c r="I125" s="213"/>
      <c r="J125" s="209"/>
      <c r="K125" s="209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159</v>
      </c>
      <c r="AU125" s="218" t="s">
        <v>86</v>
      </c>
      <c r="AV125" s="13" t="s">
        <v>86</v>
      </c>
      <c r="AW125" s="13" t="s">
        <v>37</v>
      </c>
      <c r="AX125" s="13" t="s">
        <v>84</v>
      </c>
      <c r="AY125" s="218" t="s">
        <v>141</v>
      </c>
    </row>
    <row r="126" spans="2:65" s="1" customFormat="1" ht="16.5" customHeight="1">
      <c r="B126" s="34"/>
      <c r="C126" s="181" t="s">
        <v>218</v>
      </c>
      <c r="D126" s="181" t="s">
        <v>143</v>
      </c>
      <c r="E126" s="182" t="s">
        <v>207</v>
      </c>
      <c r="F126" s="183" t="s">
        <v>208</v>
      </c>
      <c r="G126" s="184" t="s">
        <v>92</v>
      </c>
      <c r="H126" s="185">
        <v>355.964</v>
      </c>
      <c r="I126" s="186"/>
      <c r="J126" s="187">
        <f>ROUND(I126*H126,2)</f>
        <v>0</v>
      </c>
      <c r="K126" s="183" t="s">
        <v>147</v>
      </c>
      <c r="L126" s="38"/>
      <c r="M126" s="188" t="s">
        <v>19</v>
      </c>
      <c r="N126" s="189" t="s">
        <v>47</v>
      </c>
      <c r="O126" s="63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AR126" s="192" t="s">
        <v>148</v>
      </c>
      <c r="AT126" s="192" t="s">
        <v>143</v>
      </c>
      <c r="AU126" s="192" t="s">
        <v>86</v>
      </c>
      <c r="AY126" s="17" t="s">
        <v>141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7" t="s">
        <v>84</v>
      </c>
      <c r="BK126" s="193">
        <f>ROUND(I126*H126,2)</f>
        <v>0</v>
      </c>
      <c r="BL126" s="17" t="s">
        <v>148</v>
      </c>
      <c r="BM126" s="192" t="s">
        <v>570</v>
      </c>
    </row>
    <row r="127" spans="2:65" s="1" customFormat="1" ht="19.5">
      <c r="B127" s="34"/>
      <c r="C127" s="35"/>
      <c r="D127" s="194" t="s">
        <v>150</v>
      </c>
      <c r="E127" s="35"/>
      <c r="F127" s="195" t="s">
        <v>210</v>
      </c>
      <c r="G127" s="35"/>
      <c r="H127" s="35"/>
      <c r="I127" s="108"/>
      <c r="J127" s="35"/>
      <c r="K127" s="35"/>
      <c r="L127" s="38"/>
      <c r="M127" s="196"/>
      <c r="N127" s="63"/>
      <c r="O127" s="63"/>
      <c r="P127" s="63"/>
      <c r="Q127" s="63"/>
      <c r="R127" s="63"/>
      <c r="S127" s="63"/>
      <c r="T127" s="64"/>
      <c r="AT127" s="17" t="s">
        <v>150</v>
      </c>
      <c r="AU127" s="17" t="s">
        <v>86</v>
      </c>
    </row>
    <row r="128" spans="2:65" s="1" customFormat="1" ht="136.5">
      <c r="B128" s="34"/>
      <c r="C128" s="35"/>
      <c r="D128" s="194" t="s">
        <v>152</v>
      </c>
      <c r="E128" s="35"/>
      <c r="F128" s="197" t="s">
        <v>211</v>
      </c>
      <c r="G128" s="35"/>
      <c r="H128" s="35"/>
      <c r="I128" s="108"/>
      <c r="J128" s="35"/>
      <c r="K128" s="35"/>
      <c r="L128" s="38"/>
      <c r="M128" s="196"/>
      <c r="N128" s="63"/>
      <c r="O128" s="63"/>
      <c r="P128" s="63"/>
      <c r="Q128" s="63"/>
      <c r="R128" s="63"/>
      <c r="S128" s="63"/>
      <c r="T128" s="64"/>
      <c r="AT128" s="17" t="s">
        <v>152</v>
      </c>
      <c r="AU128" s="17" t="s">
        <v>86</v>
      </c>
    </row>
    <row r="129" spans="2:65" s="13" customFormat="1" ht="11.25">
      <c r="B129" s="208"/>
      <c r="C129" s="209"/>
      <c r="D129" s="194" t="s">
        <v>159</v>
      </c>
      <c r="E129" s="210" t="s">
        <v>19</v>
      </c>
      <c r="F129" s="211" t="s">
        <v>90</v>
      </c>
      <c r="G129" s="209"/>
      <c r="H129" s="212">
        <v>355.964</v>
      </c>
      <c r="I129" s="213"/>
      <c r="J129" s="209"/>
      <c r="K129" s="2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159</v>
      </c>
      <c r="AU129" s="218" t="s">
        <v>86</v>
      </c>
      <c r="AV129" s="13" t="s">
        <v>86</v>
      </c>
      <c r="AW129" s="13" t="s">
        <v>37</v>
      </c>
      <c r="AX129" s="13" t="s">
        <v>76</v>
      </c>
      <c r="AY129" s="218" t="s">
        <v>141</v>
      </c>
    </row>
    <row r="130" spans="2:65" s="14" customFormat="1" ht="11.25">
      <c r="B130" s="219"/>
      <c r="C130" s="220"/>
      <c r="D130" s="194" t="s">
        <v>159</v>
      </c>
      <c r="E130" s="221" t="s">
        <v>99</v>
      </c>
      <c r="F130" s="222" t="s">
        <v>172</v>
      </c>
      <c r="G130" s="220"/>
      <c r="H130" s="223">
        <v>355.964</v>
      </c>
      <c r="I130" s="224"/>
      <c r="J130" s="220"/>
      <c r="K130" s="220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159</v>
      </c>
      <c r="AU130" s="229" t="s">
        <v>86</v>
      </c>
      <c r="AV130" s="14" t="s">
        <v>148</v>
      </c>
      <c r="AW130" s="14" t="s">
        <v>37</v>
      </c>
      <c r="AX130" s="14" t="s">
        <v>84</v>
      </c>
      <c r="AY130" s="229" t="s">
        <v>141</v>
      </c>
    </row>
    <row r="131" spans="2:65" s="1" customFormat="1" ht="16.5" customHeight="1">
      <c r="B131" s="34"/>
      <c r="C131" s="181" t="s">
        <v>226</v>
      </c>
      <c r="D131" s="181" t="s">
        <v>143</v>
      </c>
      <c r="E131" s="182" t="s">
        <v>213</v>
      </c>
      <c r="F131" s="183" t="s">
        <v>214</v>
      </c>
      <c r="G131" s="184" t="s">
        <v>92</v>
      </c>
      <c r="H131" s="185">
        <v>3559.64</v>
      </c>
      <c r="I131" s="186"/>
      <c r="J131" s="187">
        <f>ROUND(I131*H131,2)</f>
        <v>0</v>
      </c>
      <c r="K131" s="183" t="s">
        <v>147</v>
      </c>
      <c r="L131" s="38"/>
      <c r="M131" s="188" t="s">
        <v>19</v>
      </c>
      <c r="N131" s="189" t="s">
        <v>47</v>
      </c>
      <c r="O131" s="63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92" t="s">
        <v>148</v>
      </c>
      <c r="AT131" s="192" t="s">
        <v>143</v>
      </c>
      <c r="AU131" s="192" t="s">
        <v>86</v>
      </c>
      <c r="AY131" s="17" t="s">
        <v>141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7" t="s">
        <v>84</v>
      </c>
      <c r="BK131" s="193">
        <f>ROUND(I131*H131,2)</f>
        <v>0</v>
      </c>
      <c r="BL131" s="17" t="s">
        <v>148</v>
      </c>
      <c r="BM131" s="192" t="s">
        <v>571</v>
      </c>
    </row>
    <row r="132" spans="2:65" s="1" customFormat="1" ht="19.5">
      <c r="B132" s="34"/>
      <c r="C132" s="35"/>
      <c r="D132" s="194" t="s">
        <v>150</v>
      </c>
      <c r="E132" s="35"/>
      <c r="F132" s="195" t="s">
        <v>216</v>
      </c>
      <c r="G132" s="35"/>
      <c r="H132" s="35"/>
      <c r="I132" s="108"/>
      <c r="J132" s="35"/>
      <c r="K132" s="35"/>
      <c r="L132" s="38"/>
      <c r="M132" s="196"/>
      <c r="N132" s="63"/>
      <c r="O132" s="63"/>
      <c r="P132" s="63"/>
      <c r="Q132" s="63"/>
      <c r="R132" s="63"/>
      <c r="S132" s="63"/>
      <c r="T132" s="64"/>
      <c r="AT132" s="17" t="s">
        <v>150</v>
      </c>
      <c r="AU132" s="17" t="s">
        <v>86</v>
      </c>
    </row>
    <row r="133" spans="2:65" s="1" customFormat="1" ht="136.5">
      <c r="B133" s="34"/>
      <c r="C133" s="35"/>
      <c r="D133" s="194" t="s">
        <v>152</v>
      </c>
      <c r="E133" s="35"/>
      <c r="F133" s="197" t="s">
        <v>211</v>
      </c>
      <c r="G133" s="35"/>
      <c r="H133" s="35"/>
      <c r="I133" s="108"/>
      <c r="J133" s="35"/>
      <c r="K133" s="35"/>
      <c r="L133" s="38"/>
      <c r="M133" s="196"/>
      <c r="N133" s="63"/>
      <c r="O133" s="63"/>
      <c r="P133" s="63"/>
      <c r="Q133" s="63"/>
      <c r="R133" s="63"/>
      <c r="S133" s="63"/>
      <c r="T133" s="64"/>
      <c r="AT133" s="17" t="s">
        <v>152</v>
      </c>
      <c r="AU133" s="17" t="s">
        <v>86</v>
      </c>
    </row>
    <row r="134" spans="2:65" s="13" customFormat="1" ht="11.25">
      <c r="B134" s="208"/>
      <c r="C134" s="209"/>
      <c r="D134" s="194" t="s">
        <v>159</v>
      </c>
      <c r="E134" s="210" t="s">
        <v>19</v>
      </c>
      <c r="F134" s="211" t="s">
        <v>217</v>
      </c>
      <c r="G134" s="209"/>
      <c r="H134" s="212">
        <v>3559.64</v>
      </c>
      <c r="I134" s="213"/>
      <c r="J134" s="209"/>
      <c r="K134" s="209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159</v>
      </c>
      <c r="AU134" s="218" t="s">
        <v>86</v>
      </c>
      <c r="AV134" s="13" t="s">
        <v>86</v>
      </c>
      <c r="AW134" s="13" t="s">
        <v>37</v>
      </c>
      <c r="AX134" s="13" t="s">
        <v>84</v>
      </c>
      <c r="AY134" s="218" t="s">
        <v>141</v>
      </c>
    </row>
    <row r="135" spans="2:65" s="1" customFormat="1" ht="16.5" customHeight="1">
      <c r="B135" s="34"/>
      <c r="C135" s="181" t="s">
        <v>239</v>
      </c>
      <c r="D135" s="181" t="s">
        <v>143</v>
      </c>
      <c r="E135" s="182" t="s">
        <v>219</v>
      </c>
      <c r="F135" s="183" t="s">
        <v>220</v>
      </c>
      <c r="G135" s="184" t="s">
        <v>221</v>
      </c>
      <c r="H135" s="185">
        <v>640.73500000000001</v>
      </c>
      <c r="I135" s="186"/>
      <c r="J135" s="187">
        <f>ROUND(I135*H135,2)</f>
        <v>0</v>
      </c>
      <c r="K135" s="183" t="s">
        <v>147</v>
      </c>
      <c r="L135" s="38"/>
      <c r="M135" s="188" t="s">
        <v>19</v>
      </c>
      <c r="N135" s="189" t="s">
        <v>47</v>
      </c>
      <c r="O135" s="63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192" t="s">
        <v>148</v>
      </c>
      <c r="AT135" s="192" t="s">
        <v>143</v>
      </c>
      <c r="AU135" s="192" t="s">
        <v>86</v>
      </c>
      <c r="AY135" s="17" t="s">
        <v>141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7" t="s">
        <v>84</v>
      </c>
      <c r="BK135" s="193">
        <f>ROUND(I135*H135,2)</f>
        <v>0</v>
      </c>
      <c r="BL135" s="17" t="s">
        <v>148</v>
      </c>
      <c r="BM135" s="192" t="s">
        <v>572</v>
      </c>
    </row>
    <row r="136" spans="2:65" s="1" customFormat="1" ht="11.25">
      <c r="B136" s="34"/>
      <c r="C136" s="35"/>
      <c r="D136" s="194" t="s">
        <v>150</v>
      </c>
      <c r="E136" s="35"/>
      <c r="F136" s="195" t="s">
        <v>223</v>
      </c>
      <c r="G136" s="35"/>
      <c r="H136" s="35"/>
      <c r="I136" s="108"/>
      <c r="J136" s="35"/>
      <c r="K136" s="35"/>
      <c r="L136" s="38"/>
      <c r="M136" s="196"/>
      <c r="N136" s="63"/>
      <c r="O136" s="63"/>
      <c r="P136" s="63"/>
      <c r="Q136" s="63"/>
      <c r="R136" s="63"/>
      <c r="S136" s="63"/>
      <c r="T136" s="64"/>
      <c r="AT136" s="17" t="s">
        <v>150</v>
      </c>
      <c r="AU136" s="17" t="s">
        <v>86</v>
      </c>
    </row>
    <row r="137" spans="2:65" s="1" customFormat="1" ht="29.25">
      <c r="B137" s="34"/>
      <c r="C137" s="35"/>
      <c r="D137" s="194" t="s">
        <v>152</v>
      </c>
      <c r="E137" s="35"/>
      <c r="F137" s="197" t="s">
        <v>224</v>
      </c>
      <c r="G137" s="35"/>
      <c r="H137" s="35"/>
      <c r="I137" s="108"/>
      <c r="J137" s="35"/>
      <c r="K137" s="35"/>
      <c r="L137" s="38"/>
      <c r="M137" s="196"/>
      <c r="N137" s="63"/>
      <c r="O137" s="63"/>
      <c r="P137" s="63"/>
      <c r="Q137" s="63"/>
      <c r="R137" s="63"/>
      <c r="S137" s="63"/>
      <c r="T137" s="64"/>
      <c r="AT137" s="17" t="s">
        <v>152</v>
      </c>
      <c r="AU137" s="17" t="s">
        <v>86</v>
      </c>
    </row>
    <row r="138" spans="2:65" s="13" customFormat="1" ht="11.25">
      <c r="B138" s="208"/>
      <c r="C138" s="209"/>
      <c r="D138" s="194" t="s">
        <v>159</v>
      </c>
      <c r="E138" s="210" t="s">
        <v>19</v>
      </c>
      <c r="F138" s="211" t="s">
        <v>225</v>
      </c>
      <c r="G138" s="209"/>
      <c r="H138" s="212">
        <v>640.73500000000001</v>
      </c>
      <c r="I138" s="213"/>
      <c r="J138" s="209"/>
      <c r="K138" s="209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159</v>
      </c>
      <c r="AU138" s="218" t="s">
        <v>86</v>
      </c>
      <c r="AV138" s="13" t="s">
        <v>86</v>
      </c>
      <c r="AW138" s="13" t="s">
        <v>37</v>
      </c>
      <c r="AX138" s="13" t="s">
        <v>84</v>
      </c>
      <c r="AY138" s="218" t="s">
        <v>141</v>
      </c>
    </row>
    <row r="139" spans="2:65" s="1" customFormat="1" ht="16.5" customHeight="1">
      <c r="B139" s="34"/>
      <c r="C139" s="181" t="s">
        <v>246</v>
      </c>
      <c r="D139" s="181" t="s">
        <v>143</v>
      </c>
      <c r="E139" s="182" t="s">
        <v>227</v>
      </c>
      <c r="F139" s="183" t="s">
        <v>228</v>
      </c>
      <c r="G139" s="184" t="s">
        <v>92</v>
      </c>
      <c r="H139" s="185">
        <v>261.32600000000002</v>
      </c>
      <c r="I139" s="186"/>
      <c r="J139" s="187">
        <f>ROUND(I139*H139,2)</f>
        <v>0</v>
      </c>
      <c r="K139" s="183" t="s">
        <v>147</v>
      </c>
      <c r="L139" s="38"/>
      <c r="M139" s="188" t="s">
        <v>19</v>
      </c>
      <c r="N139" s="189" t="s">
        <v>47</v>
      </c>
      <c r="O139" s="63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192" t="s">
        <v>148</v>
      </c>
      <c r="AT139" s="192" t="s">
        <v>143</v>
      </c>
      <c r="AU139" s="192" t="s">
        <v>86</v>
      </c>
      <c r="AY139" s="17" t="s">
        <v>141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7" t="s">
        <v>84</v>
      </c>
      <c r="BK139" s="193">
        <f>ROUND(I139*H139,2)</f>
        <v>0</v>
      </c>
      <c r="BL139" s="17" t="s">
        <v>148</v>
      </c>
      <c r="BM139" s="192" t="s">
        <v>573</v>
      </c>
    </row>
    <row r="140" spans="2:65" s="1" customFormat="1" ht="19.5">
      <c r="B140" s="34"/>
      <c r="C140" s="35"/>
      <c r="D140" s="194" t="s">
        <v>150</v>
      </c>
      <c r="E140" s="35"/>
      <c r="F140" s="195" t="s">
        <v>230</v>
      </c>
      <c r="G140" s="35"/>
      <c r="H140" s="35"/>
      <c r="I140" s="108"/>
      <c r="J140" s="35"/>
      <c r="K140" s="35"/>
      <c r="L140" s="38"/>
      <c r="M140" s="196"/>
      <c r="N140" s="63"/>
      <c r="O140" s="63"/>
      <c r="P140" s="63"/>
      <c r="Q140" s="63"/>
      <c r="R140" s="63"/>
      <c r="S140" s="63"/>
      <c r="T140" s="64"/>
      <c r="AT140" s="17" t="s">
        <v>150</v>
      </c>
      <c r="AU140" s="17" t="s">
        <v>86</v>
      </c>
    </row>
    <row r="141" spans="2:65" s="1" customFormat="1" ht="321.75">
      <c r="B141" s="34"/>
      <c r="C141" s="35"/>
      <c r="D141" s="194" t="s">
        <v>152</v>
      </c>
      <c r="E141" s="35"/>
      <c r="F141" s="197" t="s">
        <v>231</v>
      </c>
      <c r="G141" s="35"/>
      <c r="H141" s="35"/>
      <c r="I141" s="108"/>
      <c r="J141" s="35"/>
      <c r="K141" s="35"/>
      <c r="L141" s="38"/>
      <c r="M141" s="196"/>
      <c r="N141" s="63"/>
      <c r="O141" s="63"/>
      <c r="P141" s="63"/>
      <c r="Q141" s="63"/>
      <c r="R141" s="63"/>
      <c r="S141" s="63"/>
      <c r="T141" s="64"/>
      <c r="AT141" s="17" t="s">
        <v>152</v>
      </c>
      <c r="AU141" s="17" t="s">
        <v>86</v>
      </c>
    </row>
    <row r="142" spans="2:65" s="1" customFormat="1" ht="39">
      <c r="B142" s="34"/>
      <c r="C142" s="35"/>
      <c r="D142" s="194" t="s">
        <v>232</v>
      </c>
      <c r="E142" s="35"/>
      <c r="F142" s="197" t="s">
        <v>574</v>
      </c>
      <c r="G142" s="35"/>
      <c r="H142" s="35"/>
      <c r="I142" s="108"/>
      <c r="J142" s="35"/>
      <c r="K142" s="35"/>
      <c r="L142" s="38"/>
      <c r="M142" s="196"/>
      <c r="N142" s="63"/>
      <c r="O142" s="63"/>
      <c r="P142" s="63"/>
      <c r="Q142" s="63"/>
      <c r="R142" s="63"/>
      <c r="S142" s="63"/>
      <c r="T142" s="64"/>
      <c r="AT142" s="17" t="s">
        <v>232</v>
      </c>
      <c r="AU142" s="17" t="s">
        <v>86</v>
      </c>
    </row>
    <row r="143" spans="2:65" s="12" customFormat="1" ht="11.25">
      <c r="B143" s="198"/>
      <c r="C143" s="199"/>
      <c r="D143" s="194" t="s">
        <v>159</v>
      </c>
      <c r="E143" s="200" t="s">
        <v>19</v>
      </c>
      <c r="F143" s="201" t="s">
        <v>554</v>
      </c>
      <c r="G143" s="199"/>
      <c r="H143" s="200" t="s">
        <v>19</v>
      </c>
      <c r="I143" s="202"/>
      <c r="J143" s="199"/>
      <c r="K143" s="199"/>
      <c r="L143" s="203"/>
      <c r="M143" s="204"/>
      <c r="N143" s="205"/>
      <c r="O143" s="205"/>
      <c r="P143" s="205"/>
      <c r="Q143" s="205"/>
      <c r="R143" s="205"/>
      <c r="S143" s="205"/>
      <c r="T143" s="206"/>
      <c r="AT143" s="207" t="s">
        <v>159</v>
      </c>
      <c r="AU143" s="207" t="s">
        <v>86</v>
      </c>
      <c r="AV143" s="12" t="s">
        <v>84</v>
      </c>
      <c r="AW143" s="12" t="s">
        <v>37</v>
      </c>
      <c r="AX143" s="12" t="s">
        <v>76</v>
      </c>
      <c r="AY143" s="207" t="s">
        <v>141</v>
      </c>
    </row>
    <row r="144" spans="2:65" s="13" customFormat="1" ht="11.25">
      <c r="B144" s="208"/>
      <c r="C144" s="209"/>
      <c r="D144" s="194" t="s">
        <v>159</v>
      </c>
      <c r="E144" s="210" t="s">
        <v>19</v>
      </c>
      <c r="F144" s="211" t="s">
        <v>234</v>
      </c>
      <c r="G144" s="209"/>
      <c r="H144" s="212">
        <v>355.964</v>
      </c>
      <c r="I144" s="213"/>
      <c r="J144" s="209"/>
      <c r="K144" s="209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159</v>
      </c>
      <c r="AU144" s="218" t="s">
        <v>86</v>
      </c>
      <c r="AV144" s="13" t="s">
        <v>86</v>
      </c>
      <c r="AW144" s="13" t="s">
        <v>37</v>
      </c>
      <c r="AX144" s="13" t="s">
        <v>76</v>
      </c>
      <c r="AY144" s="218" t="s">
        <v>141</v>
      </c>
    </row>
    <row r="145" spans="2:65" s="13" customFormat="1" ht="11.25">
      <c r="B145" s="208"/>
      <c r="C145" s="209"/>
      <c r="D145" s="194" t="s">
        <v>159</v>
      </c>
      <c r="E145" s="210" t="s">
        <v>19</v>
      </c>
      <c r="F145" s="211" t="s">
        <v>235</v>
      </c>
      <c r="G145" s="209"/>
      <c r="H145" s="212">
        <v>-15.997999999999999</v>
      </c>
      <c r="I145" s="213"/>
      <c r="J145" s="209"/>
      <c r="K145" s="209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159</v>
      </c>
      <c r="AU145" s="218" t="s">
        <v>86</v>
      </c>
      <c r="AV145" s="13" t="s">
        <v>86</v>
      </c>
      <c r="AW145" s="13" t="s">
        <v>37</v>
      </c>
      <c r="AX145" s="13" t="s">
        <v>76</v>
      </c>
      <c r="AY145" s="218" t="s">
        <v>141</v>
      </c>
    </row>
    <row r="146" spans="2:65" s="13" customFormat="1" ht="11.25">
      <c r="B146" s="208"/>
      <c r="C146" s="209"/>
      <c r="D146" s="194" t="s">
        <v>159</v>
      </c>
      <c r="E146" s="210" t="s">
        <v>19</v>
      </c>
      <c r="F146" s="211" t="s">
        <v>236</v>
      </c>
      <c r="G146" s="209"/>
      <c r="H146" s="212">
        <v>-68.881</v>
      </c>
      <c r="I146" s="213"/>
      <c r="J146" s="209"/>
      <c r="K146" s="209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159</v>
      </c>
      <c r="AU146" s="218" t="s">
        <v>86</v>
      </c>
      <c r="AV146" s="13" t="s">
        <v>86</v>
      </c>
      <c r="AW146" s="13" t="s">
        <v>37</v>
      </c>
      <c r="AX146" s="13" t="s">
        <v>76</v>
      </c>
      <c r="AY146" s="218" t="s">
        <v>141</v>
      </c>
    </row>
    <row r="147" spans="2:65" s="13" customFormat="1" ht="11.25">
      <c r="B147" s="208"/>
      <c r="C147" s="209"/>
      <c r="D147" s="194" t="s">
        <v>159</v>
      </c>
      <c r="E147" s="210" t="s">
        <v>19</v>
      </c>
      <c r="F147" s="211" t="s">
        <v>575</v>
      </c>
      <c r="G147" s="209"/>
      <c r="H147" s="212">
        <v>-6.8410000000000002</v>
      </c>
      <c r="I147" s="213"/>
      <c r="J147" s="209"/>
      <c r="K147" s="209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159</v>
      </c>
      <c r="AU147" s="218" t="s">
        <v>86</v>
      </c>
      <c r="AV147" s="13" t="s">
        <v>86</v>
      </c>
      <c r="AW147" s="13" t="s">
        <v>37</v>
      </c>
      <c r="AX147" s="13" t="s">
        <v>76</v>
      </c>
      <c r="AY147" s="218" t="s">
        <v>141</v>
      </c>
    </row>
    <row r="148" spans="2:65" s="13" customFormat="1" ht="11.25">
      <c r="B148" s="208"/>
      <c r="C148" s="209"/>
      <c r="D148" s="194" t="s">
        <v>159</v>
      </c>
      <c r="E148" s="210" t="s">
        <v>19</v>
      </c>
      <c r="F148" s="211" t="s">
        <v>576</v>
      </c>
      <c r="G148" s="209"/>
      <c r="H148" s="212">
        <v>-2.6930000000000001</v>
      </c>
      <c r="I148" s="213"/>
      <c r="J148" s="209"/>
      <c r="K148" s="209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159</v>
      </c>
      <c r="AU148" s="218" t="s">
        <v>86</v>
      </c>
      <c r="AV148" s="13" t="s">
        <v>86</v>
      </c>
      <c r="AW148" s="13" t="s">
        <v>37</v>
      </c>
      <c r="AX148" s="13" t="s">
        <v>76</v>
      </c>
      <c r="AY148" s="218" t="s">
        <v>141</v>
      </c>
    </row>
    <row r="149" spans="2:65" s="13" customFormat="1" ht="11.25">
      <c r="B149" s="208"/>
      <c r="C149" s="209"/>
      <c r="D149" s="194" t="s">
        <v>159</v>
      </c>
      <c r="E149" s="210" t="s">
        <v>19</v>
      </c>
      <c r="F149" s="211" t="s">
        <v>577</v>
      </c>
      <c r="G149" s="209"/>
      <c r="H149" s="212">
        <v>-0.22500000000000001</v>
      </c>
      <c r="I149" s="213"/>
      <c r="J149" s="209"/>
      <c r="K149" s="209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159</v>
      </c>
      <c r="AU149" s="218" t="s">
        <v>86</v>
      </c>
      <c r="AV149" s="13" t="s">
        <v>86</v>
      </c>
      <c r="AW149" s="13" t="s">
        <v>37</v>
      </c>
      <c r="AX149" s="13" t="s">
        <v>76</v>
      </c>
      <c r="AY149" s="218" t="s">
        <v>141</v>
      </c>
    </row>
    <row r="150" spans="2:65" s="14" customFormat="1" ht="11.25">
      <c r="B150" s="219"/>
      <c r="C150" s="220"/>
      <c r="D150" s="194" t="s">
        <v>159</v>
      </c>
      <c r="E150" s="221" t="s">
        <v>107</v>
      </c>
      <c r="F150" s="222" t="s">
        <v>172</v>
      </c>
      <c r="G150" s="220"/>
      <c r="H150" s="223">
        <v>261.32600000000002</v>
      </c>
      <c r="I150" s="224"/>
      <c r="J150" s="220"/>
      <c r="K150" s="220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159</v>
      </c>
      <c r="AU150" s="229" t="s">
        <v>86</v>
      </c>
      <c r="AV150" s="14" t="s">
        <v>148</v>
      </c>
      <c r="AW150" s="14" t="s">
        <v>37</v>
      </c>
      <c r="AX150" s="14" t="s">
        <v>84</v>
      </c>
      <c r="AY150" s="229" t="s">
        <v>141</v>
      </c>
    </row>
    <row r="151" spans="2:65" s="1" customFormat="1" ht="16.5" customHeight="1">
      <c r="B151" s="34"/>
      <c r="C151" s="230" t="s">
        <v>257</v>
      </c>
      <c r="D151" s="230" t="s">
        <v>240</v>
      </c>
      <c r="E151" s="231" t="s">
        <v>241</v>
      </c>
      <c r="F151" s="232" t="s">
        <v>242</v>
      </c>
      <c r="G151" s="233" t="s">
        <v>221</v>
      </c>
      <c r="H151" s="234">
        <v>493.90600000000001</v>
      </c>
      <c r="I151" s="235"/>
      <c r="J151" s="236">
        <f>ROUND(I151*H151,2)</f>
        <v>0</v>
      </c>
      <c r="K151" s="232" t="s">
        <v>19</v>
      </c>
      <c r="L151" s="237"/>
      <c r="M151" s="238" t="s">
        <v>19</v>
      </c>
      <c r="N151" s="239" t="s">
        <v>47</v>
      </c>
      <c r="O151" s="63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192" t="s">
        <v>212</v>
      </c>
      <c r="AT151" s="192" t="s">
        <v>240</v>
      </c>
      <c r="AU151" s="192" t="s">
        <v>86</v>
      </c>
      <c r="AY151" s="17" t="s">
        <v>141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7" t="s">
        <v>84</v>
      </c>
      <c r="BK151" s="193">
        <f>ROUND(I151*H151,2)</f>
        <v>0</v>
      </c>
      <c r="BL151" s="17" t="s">
        <v>148</v>
      </c>
      <c r="BM151" s="192" t="s">
        <v>578</v>
      </c>
    </row>
    <row r="152" spans="2:65" s="1" customFormat="1" ht="11.25">
      <c r="B152" s="34"/>
      <c r="C152" s="35"/>
      <c r="D152" s="194" t="s">
        <v>150</v>
      </c>
      <c r="E152" s="35"/>
      <c r="F152" s="195" t="s">
        <v>242</v>
      </c>
      <c r="G152" s="35"/>
      <c r="H152" s="35"/>
      <c r="I152" s="108"/>
      <c r="J152" s="35"/>
      <c r="K152" s="35"/>
      <c r="L152" s="38"/>
      <c r="M152" s="196"/>
      <c r="N152" s="63"/>
      <c r="O152" s="63"/>
      <c r="P152" s="63"/>
      <c r="Q152" s="63"/>
      <c r="R152" s="63"/>
      <c r="S152" s="63"/>
      <c r="T152" s="64"/>
      <c r="AT152" s="17" t="s">
        <v>150</v>
      </c>
      <c r="AU152" s="17" t="s">
        <v>86</v>
      </c>
    </row>
    <row r="153" spans="2:65" s="1" customFormat="1" ht="29.25">
      <c r="B153" s="34"/>
      <c r="C153" s="35"/>
      <c r="D153" s="194" t="s">
        <v>232</v>
      </c>
      <c r="E153" s="35"/>
      <c r="F153" s="197" t="s">
        <v>244</v>
      </c>
      <c r="G153" s="35"/>
      <c r="H153" s="35"/>
      <c r="I153" s="108"/>
      <c r="J153" s="35"/>
      <c r="K153" s="35"/>
      <c r="L153" s="38"/>
      <c r="M153" s="196"/>
      <c r="N153" s="63"/>
      <c r="O153" s="63"/>
      <c r="P153" s="63"/>
      <c r="Q153" s="63"/>
      <c r="R153" s="63"/>
      <c r="S153" s="63"/>
      <c r="T153" s="64"/>
      <c r="AT153" s="17" t="s">
        <v>232</v>
      </c>
      <c r="AU153" s="17" t="s">
        <v>86</v>
      </c>
    </row>
    <row r="154" spans="2:65" s="13" customFormat="1" ht="11.25">
      <c r="B154" s="208"/>
      <c r="C154" s="209"/>
      <c r="D154" s="194" t="s">
        <v>159</v>
      </c>
      <c r="E154" s="210" t="s">
        <v>19</v>
      </c>
      <c r="F154" s="211" t="s">
        <v>245</v>
      </c>
      <c r="G154" s="209"/>
      <c r="H154" s="212">
        <v>493.90600000000001</v>
      </c>
      <c r="I154" s="213"/>
      <c r="J154" s="209"/>
      <c r="K154" s="209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159</v>
      </c>
      <c r="AU154" s="218" t="s">
        <v>86</v>
      </c>
      <c r="AV154" s="13" t="s">
        <v>86</v>
      </c>
      <c r="AW154" s="13" t="s">
        <v>37</v>
      </c>
      <c r="AX154" s="13" t="s">
        <v>84</v>
      </c>
      <c r="AY154" s="218" t="s">
        <v>141</v>
      </c>
    </row>
    <row r="155" spans="2:65" s="1" customFormat="1" ht="16.5" customHeight="1">
      <c r="B155" s="34"/>
      <c r="C155" s="181" t="s">
        <v>263</v>
      </c>
      <c r="D155" s="181" t="s">
        <v>143</v>
      </c>
      <c r="E155" s="182" t="s">
        <v>247</v>
      </c>
      <c r="F155" s="183" t="s">
        <v>248</v>
      </c>
      <c r="G155" s="184" t="s">
        <v>92</v>
      </c>
      <c r="H155" s="185">
        <v>68.881</v>
      </c>
      <c r="I155" s="186"/>
      <c r="J155" s="187">
        <f>ROUND(I155*H155,2)</f>
        <v>0</v>
      </c>
      <c r="K155" s="183" t="s">
        <v>147</v>
      </c>
      <c r="L155" s="38"/>
      <c r="M155" s="188" t="s">
        <v>19</v>
      </c>
      <c r="N155" s="189" t="s">
        <v>47</v>
      </c>
      <c r="O155" s="63"/>
      <c r="P155" s="190">
        <f>O155*H155</f>
        <v>0</v>
      </c>
      <c r="Q155" s="190">
        <v>0</v>
      </c>
      <c r="R155" s="190">
        <f>Q155*H155</f>
        <v>0</v>
      </c>
      <c r="S155" s="190">
        <v>0</v>
      </c>
      <c r="T155" s="191">
        <f>S155*H155</f>
        <v>0</v>
      </c>
      <c r="AR155" s="192" t="s">
        <v>148</v>
      </c>
      <c r="AT155" s="192" t="s">
        <v>143</v>
      </c>
      <c r="AU155" s="192" t="s">
        <v>86</v>
      </c>
      <c r="AY155" s="17" t="s">
        <v>141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7" t="s">
        <v>84</v>
      </c>
      <c r="BK155" s="193">
        <f>ROUND(I155*H155,2)</f>
        <v>0</v>
      </c>
      <c r="BL155" s="17" t="s">
        <v>148</v>
      </c>
      <c r="BM155" s="192" t="s">
        <v>579</v>
      </c>
    </row>
    <row r="156" spans="2:65" s="1" customFormat="1" ht="19.5">
      <c r="B156" s="34"/>
      <c r="C156" s="35"/>
      <c r="D156" s="194" t="s">
        <v>150</v>
      </c>
      <c r="E156" s="35"/>
      <c r="F156" s="195" t="s">
        <v>250</v>
      </c>
      <c r="G156" s="35"/>
      <c r="H156" s="35"/>
      <c r="I156" s="108"/>
      <c r="J156" s="35"/>
      <c r="K156" s="35"/>
      <c r="L156" s="38"/>
      <c r="M156" s="196"/>
      <c r="N156" s="63"/>
      <c r="O156" s="63"/>
      <c r="P156" s="63"/>
      <c r="Q156" s="63"/>
      <c r="R156" s="63"/>
      <c r="S156" s="63"/>
      <c r="T156" s="64"/>
      <c r="AT156" s="17" t="s">
        <v>150</v>
      </c>
      <c r="AU156" s="17" t="s">
        <v>86</v>
      </c>
    </row>
    <row r="157" spans="2:65" s="1" customFormat="1" ht="68.25">
      <c r="B157" s="34"/>
      <c r="C157" s="35"/>
      <c r="D157" s="194" t="s">
        <v>152</v>
      </c>
      <c r="E157" s="35"/>
      <c r="F157" s="197" t="s">
        <v>251</v>
      </c>
      <c r="G157" s="35"/>
      <c r="H157" s="35"/>
      <c r="I157" s="108"/>
      <c r="J157" s="35"/>
      <c r="K157" s="35"/>
      <c r="L157" s="38"/>
      <c r="M157" s="196"/>
      <c r="N157" s="63"/>
      <c r="O157" s="63"/>
      <c r="P157" s="63"/>
      <c r="Q157" s="63"/>
      <c r="R157" s="63"/>
      <c r="S157" s="63"/>
      <c r="T157" s="64"/>
      <c r="AT157" s="17" t="s">
        <v>152</v>
      </c>
      <c r="AU157" s="17" t="s">
        <v>86</v>
      </c>
    </row>
    <row r="158" spans="2:65" s="1" customFormat="1" ht="19.5">
      <c r="B158" s="34"/>
      <c r="C158" s="35"/>
      <c r="D158" s="194" t="s">
        <v>232</v>
      </c>
      <c r="E158" s="35"/>
      <c r="F158" s="197" t="s">
        <v>580</v>
      </c>
      <c r="G158" s="35"/>
      <c r="H158" s="35"/>
      <c r="I158" s="108"/>
      <c r="J158" s="35"/>
      <c r="K158" s="35"/>
      <c r="L158" s="38"/>
      <c r="M158" s="196"/>
      <c r="N158" s="63"/>
      <c r="O158" s="63"/>
      <c r="P158" s="63"/>
      <c r="Q158" s="63"/>
      <c r="R158" s="63"/>
      <c r="S158" s="63"/>
      <c r="T158" s="64"/>
      <c r="AT158" s="17" t="s">
        <v>232</v>
      </c>
      <c r="AU158" s="17" t="s">
        <v>86</v>
      </c>
    </row>
    <row r="159" spans="2:65" s="12" customFormat="1" ht="11.25">
      <c r="B159" s="198"/>
      <c r="C159" s="199"/>
      <c r="D159" s="194" t="s">
        <v>159</v>
      </c>
      <c r="E159" s="200" t="s">
        <v>19</v>
      </c>
      <c r="F159" s="201" t="s">
        <v>554</v>
      </c>
      <c r="G159" s="199"/>
      <c r="H159" s="200" t="s">
        <v>19</v>
      </c>
      <c r="I159" s="202"/>
      <c r="J159" s="199"/>
      <c r="K159" s="199"/>
      <c r="L159" s="203"/>
      <c r="M159" s="204"/>
      <c r="N159" s="205"/>
      <c r="O159" s="205"/>
      <c r="P159" s="205"/>
      <c r="Q159" s="205"/>
      <c r="R159" s="205"/>
      <c r="S159" s="205"/>
      <c r="T159" s="206"/>
      <c r="AT159" s="207" t="s">
        <v>159</v>
      </c>
      <c r="AU159" s="207" t="s">
        <v>86</v>
      </c>
      <c r="AV159" s="12" t="s">
        <v>84</v>
      </c>
      <c r="AW159" s="12" t="s">
        <v>37</v>
      </c>
      <c r="AX159" s="12" t="s">
        <v>76</v>
      </c>
      <c r="AY159" s="207" t="s">
        <v>141</v>
      </c>
    </row>
    <row r="160" spans="2:65" s="13" customFormat="1" ht="11.25">
      <c r="B160" s="208"/>
      <c r="C160" s="209"/>
      <c r="D160" s="194" t="s">
        <v>159</v>
      </c>
      <c r="E160" s="210" t="s">
        <v>19</v>
      </c>
      <c r="F160" s="211" t="s">
        <v>581</v>
      </c>
      <c r="G160" s="209"/>
      <c r="H160" s="212">
        <v>42.280999999999999</v>
      </c>
      <c r="I160" s="213"/>
      <c r="J160" s="209"/>
      <c r="K160" s="209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159</v>
      </c>
      <c r="AU160" s="218" t="s">
        <v>86</v>
      </c>
      <c r="AV160" s="13" t="s">
        <v>86</v>
      </c>
      <c r="AW160" s="13" t="s">
        <v>37</v>
      </c>
      <c r="AX160" s="13" t="s">
        <v>76</v>
      </c>
      <c r="AY160" s="218" t="s">
        <v>141</v>
      </c>
    </row>
    <row r="161" spans="2:65" s="13" customFormat="1" ht="11.25">
      <c r="B161" s="208"/>
      <c r="C161" s="209"/>
      <c r="D161" s="194" t="s">
        <v>159</v>
      </c>
      <c r="E161" s="210" t="s">
        <v>19</v>
      </c>
      <c r="F161" s="211" t="s">
        <v>582</v>
      </c>
      <c r="G161" s="209"/>
      <c r="H161" s="212">
        <v>33.441000000000003</v>
      </c>
      <c r="I161" s="213"/>
      <c r="J161" s="209"/>
      <c r="K161" s="209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159</v>
      </c>
      <c r="AU161" s="218" t="s">
        <v>86</v>
      </c>
      <c r="AV161" s="13" t="s">
        <v>86</v>
      </c>
      <c r="AW161" s="13" t="s">
        <v>37</v>
      </c>
      <c r="AX161" s="13" t="s">
        <v>76</v>
      </c>
      <c r="AY161" s="218" t="s">
        <v>141</v>
      </c>
    </row>
    <row r="162" spans="2:65" s="13" customFormat="1" ht="11.25">
      <c r="B162" s="208"/>
      <c r="C162" s="209"/>
      <c r="D162" s="194" t="s">
        <v>159</v>
      </c>
      <c r="E162" s="210" t="s">
        <v>19</v>
      </c>
      <c r="F162" s="211" t="s">
        <v>583</v>
      </c>
      <c r="G162" s="209"/>
      <c r="H162" s="212">
        <v>-6.8410000000000002</v>
      </c>
      <c r="I162" s="213"/>
      <c r="J162" s="209"/>
      <c r="K162" s="209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159</v>
      </c>
      <c r="AU162" s="218" t="s">
        <v>86</v>
      </c>
      <c r="AV162" s="13" t="s">
        <v>86</v>
      </c>
      <c r="AW162" s="13" t="s">
        <v>37</v>
      </c>
      <c r="AX162" s="13" t="s">
        <v>76</v>
      </c>
      <c r="AY162" s="218" t="s">
        <v>141</v>
      </c>
    </row>
    <row r="163" spans="2:65" s="14" customFormat="1" ht="11.25">
      <c r="B163" s="219"/>
      <c r="C163" s="220"/>
      <c r="D163" s="194" t="s">
        <v>159</v>
      </c>
      <c r="E163" s="221" t="s">
        <v>104</v>
      </c>
      <c r="F163" s="222" t="s">
        <v>172</v>
      </c>
      <c r="G163" s="220"/>
      <c r="H163" s="223">
        <v>68.881</v>
      </c>
      <c r="I163" s="224"/>
      <c r="J163" s="220"/>
      <c r="K163" s="220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159</v>
      </c>
      <c r="AU163" s="229" t="s">
        <v>86</v>
      </c>
      <c r="AV163" s="14" t="s">
        <v>148</v>
      </c>
      <c r="AW163" s="14" t="s">
        <v>37</v>
      </c>
      <c r="AX163" s="14" t="s">
        <v>84</v>
      </c>
      <c r="AY163" s="229" t="s">
        <v>141</v>
      </c>
    </row>
    <row r="164" spans="2:65" s="1" customFormat="1" ht="16.5" customHeight="1">
      <c r="B164" s="34"/>
      <c r="C164" s="230" t="s">
        <v>8</v>
      </c>
      <c r="D164" s="230" t="s">
        <v>240</v>
      </c>
      <c r="E164" s="231" t="s">
        <v>258</v>
      </c>
      <c r="F164" s="232" t="s">
        <v>259</v>
      </c>
      <c r="G164" s="233" t="s">
        <v>221</v>
      </c>
      <c r="H164" s="234">
        <v>130.185</v>
      </c>
      <c r="I164" s="235"/>
      <c r="J164" s="236">
        <f>ROUND(I164*H164,2)</f>
        <v>0</v>
      </c>
      <c r="K164" s="232" t="s">
        <v>147</v>
      </c>
      <c r="L164" s="237"/>
      <c r="M164" s="238" t="s">
        <v>19</v>
      </c>
      <c r="N164" s="239" t="s">
        <v>47</v>
      </c>
      <c r="O164" s="63"/>
      <c r="P164" s="190">
        <f>O164*H164</f>
        <v>0</v>
      </c>
      <c r="Q164" s="190">
        <v>1</v>
      </c>
      <c r="R164" s="190">
        <f>Q164*H164</f>
        <v>130.185</v>
      </c>
      <c r="S164" s="190">
        <v>0</v>
      </c>
      <c r="T164" s="191">
        <f>S164*H164</f>
        <v>0</v>
      </c>
      <c r="AR164" s="192" t="s">
        <v>212</v>
      </c>
      <c r="AT164" s="192" t="s">
        <v>240</v>
      </c>
      <c r="AU164" s="192" t="s">
        <v>86</v>
      </c>
      <c r="AY164" s="17" t="s">
        <v>141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17" t="s">
        <v>84</v>
      </c>
      <c r="BK164" s="193">
        <f>ROUND(I164*H164,2)</f>
        <v>0</v>
      </c>
      <c r="BL164" s="17" t="s">
        <v>148</v>
      </c>
      <c r="BM164" s="192" t="s">
        <v>584</v>
      </c>
    </row>
    <row r="165" spans="2:65" s="1" customFormat="1" ht="11.25">
      <c r="B165" s="34"/>
      <c r="C165" s="35"/>
      <c r="D165" s="194" t="s">
        <v>150</v>
      </c>
      <c r="E165" s="35"/>
      <c r="F165" s="195" t="s">
        <v>259</v>
      </c>
      <c r="G165" s="35"/>
      <c r="H165" s="35"/>
      <c r="I165" s="108"/>
      <c r="J165" s="35"/>
      <c r="K165" s="35"/>
      <c r="L165" s="38"/>
      <c r="M165" s="196"/>
      <c r="N165" s="63"/>
      <c r="O165" s="63"/>
      <c r="P165" s="63"/>
      <c r="Q165" s="63"/>
      <c r="R165" s="63"/>
      <c r="S165" s="63"/>
      <c r="T165" s="64"/>
      <c r="AT165" s="17" t="s">
        <v>150</v>
      </c>
      <c r="AU165" s="17" t="s">
        <v>86</v>
      </c>
    </row>
    <row r="166" spans="2:65" s="13" customFormat="1" ht="11.25">
      <c r="B166" s="208"/>
      <c r="C166" s="209"/>
      <c r="D166" s="194" t="s">
        <v>159</v>
      </c>
      <c r="E166" s="210" t="s">
        <v>19</v>
      </c>
      <c r="F166" s="211" t="s">
        <v>261</v>
      </c>
      <c r="G166" s="209"/>
      <c r="H166" s="212">
        <v>130.185</v>
      </c>
      <c r="I166" s="213"/>
      <c r="J166" s="209"/>
      <c r="K166" s="209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159</v>
      </c>
      <c r="AU166" s="218" t="s">
        <v>86</v>
      </c>
      <c r="AV166" s="13" t="s">
        <v>86</v>
      </c>
      <c r="AW166" s="13" t="s">
        <v>37</v>
      </c>
      <c r="AX166" s="13" t="s">
        <v>84</v>
      </c>
      <c r="AY166" s="218" t="s">
        <v>141</v>
      </c>
    </row>
    <row r="167" spans="2:65" s="11" customFormat="1" ht="22.9" customHeight="1">
      <c r="B167" s="165"/>
      <c r="C167" s="166"/>
      <c r="D167" s="167" t="s">
        <v>75</v>
      </c>
      <c r="E167" s="179" t="s">
        <v>86</v>
      </c>
      <c r="F167" s="179" t="s">
        <v>585</v>
      </c>
      <c r="G167" s="166"/>
      <c r="H167" s="166"/>
      <c r="I167" s="169"/>
      <c r="J167" s="180">
        <f>BK167</f>
        <v>0</v>
      </c>
      <c r="K167" s="166"/>
      <c r="L167" s="171"/>
      <c r="M167" s="172"/>
      <c r="N167" s="173"/>
      <c r="O167" s="173"/>
      <c r="P167" s="174">
        <f>SUM(P168:P171)</f>
        <v>0</v>
      </c>
      <c r="Q167" s="173"/>
      <c r="R167" s="174">
        <f>SUM(R168:R171)</f>
        <v>16.601759999999999</v>
      </c>
      <c r="S167" s="173"/>
      <c r="T167" s="175">
        <f>SUM(T168:T171)</f>
        <v>0</v>
      </c>
      <c r="AR167" s="176" t="s">
        <v>84</v>
      </c>
      <c r="AT167" s="177" t="s">
        <v>75</v>
      </c>
      <c r="AU167" s="177" t="s">
        <v>84</v>
      </c>
      <c r="AY167" s="176" t="s">
        <v>141</v>
      </c>
      <c r="BK167" s="178">
        <f>SUM(BK168:BK171)</f>
        <v>0</v>
      </c>
    </row>
    <row r="168" spans="2:65" s="1" customFormat="1" ht="16.5" customHeight="1">
      <c r="B168" s="34"/>
      <c r="C168" s="181" t="s">
        <v>283</v>
      </c>
      <c r="D168" s="181" t="s">
        <v>143</v>
      </c>
      <c r="E168" s="182" t="s">
        <v>586</v>
      </c>
      <c r="F168" s="183" t="s">
        <v>587</v>
      </c>
      <c r="G168" s="184" t="s">
        <v>113</v>
      </c>
      <c r="H168" s="185">
        <v>72</v>
      </c>
      <c r="I168" s="186"/>
      <c r="J168" s="187">
        <f>ROUND(I168*H168,2)</f>
        <v>0</v>
      </c>
      <c r="K168" s="183" t="s">
        <v>19</v>
      </c>
      <c r="L168" s="38"/>
      <c r="M168" s="188" t="s">
        <v>19</v>
      </c>
      <c r="N168" s="189" t="s">
        <v>47</v>
      </c>
      <c r="O168" s="63"/>
      <c r="P168" s="190">
        <f>O168*H168</f>
        <v>0</v>
      </c>
      <c r="Q168" s="190">
        <v>0.23058000000000001</v>
      </c>
      <c r="R168" s="190">
        <f>Q168*H168</f>
        <v>16.601759999999999</v>
      </c>
      <c r="S168" s="190">
        <v>0</v>
      </c>
      <c r="T168" s="191">
        <f>S168*H168</f>
        <v>0</v>
      </c>
      <c r="AR168" s="192" t="s">
        <v>148</v>
      </c>
      <c r="AT168" s="192" t="s">
        <v>143</v>
      </c>
      <c r="AU168" s="192" t="s">
        <v>86</v>
      </c>
      <c r="AY168" s="17" t="s">
        <v>141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7" t="s">
        <v>84</v>
      </c>
      <c r="BK168" s="193">
        <f>ROUND(I168*H168,2)</f>
        <v>0</v>
      </c>
      <c r="BL168" s="17" t="s">
        <v>148</v>
      </c>
      <c r="BM168" s="192" t="s">
        <v>588</v>
      </c>
    </row>
    <row r="169" spans="2:65" s="1" customFormat="1" ht="19.5">
      <c r="B169" s="34"/>
      <c r="C169" s="35"/>
      <c r="D169" s="194" t="s">
        <v>150</v>
      </c>
      <c r="E169" s="35"/>
      <c r="F169" s="195" t="s">
        <v>589</v>
      </c>
      <c r="G169" s="35"/>
      <c r="H169" s="35"/>
      <c r="I169" s="108"/>
      <c r="J169" s="35"/>
      <c r="K169" s="35"/>
      <c r="L169" s="38"/>
      <c r="M169" s="196"/>
      <c r="N169" s="63"/>
      <c r="O169" s="63"/>
      <c r="P169" s="63"/>
      <c r="Q169" s="63"/>
      <c r="R169" s="63"/>
      <c r="S169" s="63"/>
      <c r="T169" s="64"/>
      <c r="AT169" s="17" t="s">
        <v>150</v>
      </c>
      <c r="AU169" s="17" t="s">
        <v>86</v>
      </c>
    </row>
    <row r="170" spans="2:65" s="1" customFormat="1" ht="19.5">
      <c r="B170" s="34"/>
      <c r="C170" s="35"/>
      <c r="D170" s="194" t="s">
        <v>232</v>
      </c>
      <c r="E170" s="35"/>
      <c r="F170" s="197" t="s">
        <v>590</v>
      </c>
      <c r="G170" s="35"/>
      <c r="H170" s="35"/>
      <c r="I170" s="108"/>
      <c r="J170" s="35"/>
      <c r="K170" s="35"/>
      <c r="L170" s="38"/>
      <c r="M170" s="196"/>
      <c r="N170" s="63"/>
      <c r="O170" s="63"/>
      <c r="P170" s="63"/>
      <c r="Q170" s="63"/>
      <c r="R170" s="63"/>
      <c r="S170" s="63"/>
      <c r="T170" s="64"/>
      <c r="AT170" s="17" t="s">
        <v>232</v>
      </c>
      <c r="AU170" s="17" t="s">
        <v>86</v>
      </c>
    </row>
    <row r="171" spans="2:65" s="13" customFormat="1" ht="11.25">
      <c r="B171" s="208"/>
      <c r="C171" s="209"/>
      <c r="D171" s="194" t="s">
        <v>159</v>
      </c>
      <c r="E171" s="210" t="s">
        <v>19</v>
      </c>
      <c r="F171" s="211" t="s">
        <v>591</v>
      </c>
      <c r="G171" s="209"/>
      <c r="H171" s="212">
        <v>72</v>
      </c>
      <c r="I171" s="213"/>
      <c r="J171" s="209"/>
      <c r="K171" s="209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159</v>
      </c>
      <c r="AU171" s="218" t="s">
        <v>86</v>
      </c>
      <c r="AV171" s="13" t="s">
        <v>86</v>
      </c>
      <c r="AW171" s="13" t="s">
        <v>37</v>
      </c>
      <c r="AX171" s="13" t="s">
        <v>84</v>
      </c>
      <c r="AY171" s="218" t="s">
        <v>141</v>
      </c>
    </row>
    <row r="172" spans="2:65" s="11" customFormat="1" ht="22.9" customHeight="1">
      <c r="B172" s="165"/>
      <c r="C172" s="166"/>
      <c r="D172" s="167" t="s">
        <v>75</v>
      </c>
      <c r="E172" s="179" t="s">
        <v>148</v>
      </c>
      <c r="F172" s="179" t="s">
        <v>262</v>
      </c>
      <c r="G172" s="166"/>
      <c r="H172" s="166"/>
      <c r="I172" s="169"/>
      <c r="J172" s="180">
        <f>BK172</f>
        <v>0</v>
      </c>
      <c r="K172" s="166"/>
      <c r="L172" s="171"/>
      <c r="M172" s="172"/>
      <c r="N172" s="173"/>
      <c r="O172" s="173"/>
      <c r="P172" s="174">
        <f>SUM(P173:P196)</f>
        <v>0</v>
      </c>
      <c r="Q172" s="173"/>
      <c r="R172" s="174">
        <f>SUM(R173:R196)</f>
        <v>0.1492</v>
      </c>
      <c r="S172" s="173"/>
      <c r="T172" s="175">
        <f>SUM(T173:T196)</f>
        <v>0</v>
      </c>
      <c r="AR172" s="176" t="s">
        <v>84</v>
      </c>
      <c r="AT172" s="177" t="s">
        <v>75</v>
      </c>
      <c r="AU172" s="177" t="s">
        <v>84</v>
      </c>
      <c r="AY172" s="176" t="s">
        <v>141</v>
      </c>
      <c r="BK172" s="178">
        <f>SUM(BK173:BK196)</f>
        <v>0</v>
      </c>
    </row>
    <row r="173" spans="2:65" s="1" customFormat="1" ht="16.5" customHeight="1">
      <c r="B173" s="34"/>
      <c r="C173" s="181" t="s">
        <v>293</v>
      </c>
      <c r="D173" s="181" t="s">
        <v>143</v>
      </c>
      <c r="E173" s="182" t="s">
        <v>264</v>
      </c>
      <c r="F173" s="183" t="s">
        <v>265</v>
      </c>
      <c r="G173" s="184" t="s">
        <v>92</v>
      </c>
      <c r="H173" s="185">
        <v>15.997999999999999</v>
      </c>
      <c r="I173" s="186"/>
      <c r="J173" s="187">
        <f>ROUND(I173*H173,2)</f>
        <v>0</v>
      </c>
      <c r="K173" s="183" t="s">
        <v>147</v>
      </c>
      <c r="L173" s="38"/>
      <c r="M173" s="188" t="s">
        <v>19</v>
      </c>
      <c r="N173" s="189" t="s">
        <v>47</v>
      </c>
      <c r="O173" s="63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AR173" s="192" t="s">
        <v>148</v>
      </c>
      <c r="AT173" s="192" t="s">
        <v>143</v>
      </c>
      <c r="AU173" s="192" t="s">
        <v>86</v>
      </c>
      <c r="AY173" s="17" t="s">
        <v>141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7" t="s">
        <v>84</v>
      </c>
      <c r="BK173" s="193">
        <f>ROUND(I173*H173,2)</f>
        <v>0</v>
      </c>
      <c r="BL173" s="17" t="s">
        <v>148</v>
      </c>
      <c r="BM173" s="192" t="s">
        <v>592</v>
      </c>
    </row>
    <row r="174" spans="2:65" s="1" customFormat="1" ht="11.25">
      <c r="B174" s="34"/>
      <c r="C174" s="35"/>
      <c r="D174" s="194" t="s">
        <v>150</v>
      </c>
      <c r="E174" s="35"/>
      <c r="F174" s="195" t="s">
        <v>267</v>
      </c>
      <c r="G174" s="35"/>
      <c r="H174" s="35"/>
      <c r="I174" s="108"/>
      <c r="J174" s="35"/>
      <c r="K174" s="35"/>
      <c r="L174" s="38"/>
      <c r="M174" s="196"/>
      <c r="N174" s="63"/>
      <c r="O174" s="63"/>
      <c r="P174" s="63"/>
      <c r="Q174" s="63"/>
      <c r="R174" s="63"/>
      <c r="S174" s="63"/>
      <c r="T174" s="64"/>
      <c r="AT174" s="17" t="s">
        <v>150</v>
      </c>
      <c r="AU174" s="17" t="s">
        <v>86</v>
      </c>
    </row>
    <row r="175" spans="2:65" s="1" customFormat="1" ht="39">
      <c r="B175" s="34"/>
      <c r="C175" s="35"/>
      <c r="D175" s="194" t="s">
        <v>152</v>
      </c>
      <c r="E175" s="35"/>
      <c r="F175" s="197" t="s">
        <v>268</v>
      </c>
      <c r="G175" s="35"/>
      <c r="H175" s="35"/>
      <c r="I175" s="108"/>
      <c r="J175" s="35"/>
      <c r="K175" s="35"/>
      <c r="L175" s="38"/>
      <c r="M175" s="196"/>
      <c r="N175" s="63"/>
      <c r="O175" s="63"/>
      <c r="P175" s="63"/>
      <c r="Q175" s="63"/>
      <c r="R175" s="63"/>
      <c r="S175" s="63"/>
      <c r="T175" s="64"/>
      <c r="AT175" s="17" t="s">
        <v>152</v>
      </c>
      <c r="AU175" s="17" t="s">
        <v>86</v>
      </c>
    </row>
    <row r="176" spans="2:65" s="1" customFormat="1" ht="19.5">
      <c r="B176" s="34"/>
      <c r="C176" s="35"/>
      <c r="D176" s="194" t="s">
        <v>232</v>
      </c>
      <c r="E176" s="35"/>
      <c r="F176" s="197" t="s">
        <v>269</v>
      </c>
      <c r="G176" s="35"/>
      <c r="H176" s="35"/>
      <c r="I176" s="108"/>
      <c r="J176" s="35"/>
      <c r="K176" s="35"/>
      <c r="L176" s="38"/>
      <c r="M176" s="196"/>
      <c r="N176" s="63"/>
      <c r="O176" s="63"/>
      <c r="P176" s="63"/>
      <c r="Q176" s="63"/>
      <c r="R176" s="63"/>
      <c r="S176" s="63"/>
      <c r="T176" s="64"/>
      <c r="AT176" s="17" t="s">
        <v>232</v>
      </c>
      <c r="AU176" s="17" t="s">
        <v>86</v>
      </c>
    </row>
    <row r="177" spans="2:65" s="12" customFormat="1" ht="11.25">
      <c r="B177" s="198"/>
      <c r="C177" s="199"/>
      <c r="D177" s="194" t="s">
        <v>159</v>
      </c>
      <c r="E177" s="200" t="s">
        <v>19</v>
      </c>
      <c r="F177" s="201" t="s">
        <v>554</v>
      </c>
      <c r="G177" s="199"/>
      <c r="H177" s="200" t="s">
        <v>19</v>
      </c>
      <c r="I177" s="202"/>
      <c r="J177" s="199"/>
      <c r="K177" s="199"/>
      <c r="L177" s="203"/>
      <c r="M177" s="204"/>
      <c r="N177" s="205"/>
      <c r="O177" s="205"/>
      <c r="P177" s="205"/>
      <c r="Q177" s="205"/>
      <c r="R177" s="205"/>
      <c r="S177" s="205"/>
      <c r="T177" s="206"/>
      <c r="AT177" s="207" t="s">
        <v>159</v>
      </c>
      <c r="AU177" s="207" t="s">
        <v>86</v>
      </c>
      <c r="AV177" s="12" t="s">
        <v>84</v>
      </c>
      <c r="AW177" s="12" t="s">
        <v>37</v>
      </c>
      <c r="AX177" s="12" t="s">
        <v>76</v>
      </c>
      <c r="AY177" s="207" t="s">
        <v>141</v>
      </c>
    </row>
    <row r="178" spans="2:65" s="13" customFormat="1" ht="11.25">
      <c r="B178" s="208"/>
      <c r="C178" s="209"/>
      <c r="D178" s="194" t="s">
        <v>159</v>
      </c>
      <c r="E178" s="210" t="s">
        <v>19</v>
      </c>
      <c r="F178" s="211" t="s">
        <v>593</v>
      </c>
      <c r="G178" s="209"/>
      <c r="H178" s="212">
        <v>8.9329999999999998</v>
      </c>
      <c r="I178" s="213"/>
      <c r="J178" s="209"/>
      <c r="K178" s="209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159</v>
      </c>
      <c r="AU178" s="218" t="s">
        <v>86</v>
      </c>
      <c r="AV178" s="13" t="s">
        <v>86</v>
      </c>
      <c r="AW178" s="13" t="s">
        <v>37</v>
      </c>
      <c r="AX178" s="13" t="s">
        <v>76</v>
      </c>
      <c r="AY178" s="218" t="s">
        <v>141</v>
      </c>
    </row>
    <row r="179" spans="2:65" s="13" customFormat="1" ht="11.25">
      <c r="B179" s="208"/>
      <c r="C179" s="209"/>
      <c r="D179" s="194" t="s">
        <v>159</v>
      </c>
      <c r="E179" s="210" t="s">
        <v>19</v>
      </c>
      <c r="F179" s="211" t="s">
        <v>594</v>
      </c>
      <c r="G179" s="209"/>
      <c r="H179" s="212">
        <v>7.0650000000000004</v>
      </c>
      <c r="I179" s="213"/>
      <c r="J179" s="209"/>
      <c r="K179" s="209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159</v>
      </c>
      <c r="AU179" s="218" t="s">
        <v>86</v>
      </c>
      <c r="AV179" s="13" t="s">
        <v>86</v>
      </c>
      <c r="AW179" s="13" t="s">
        <v>37</v>
      </c>
      <c r="AX179" s="13" t="s">
        <v>76</v>
      </c>
      <c r="AY179" s="218" t="s">
        <v>141</v>
      </c>
    </row>
    <row r="180" spans="2:65" s="14" customFormat="1" ht="11.25">
      <c r="B180" s="219"/>
      <c r="C180" s="220"/>
      <c r="D180" s="194" t="s">
        <v>159</v>
      </c>
      <c r="E180" s="221" t="s">
        <v>101</v>
      </c>
      <c r="F180" s="222" t="s">
        <v>172</v>
      </c>
      <c r="G180" s="220"/>
      <c r="H180" s="223">
        <v>15.997999999999999</v>
      </c>
      <c r="I180" s="224"/>
      <c r="J180" s="220"/>
      <c r="K180" s="220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159</v>
      </c>
      <c r="AU180" s="229" t="s">
        <v>86</v>
      </c>
      <c r="AV180" s="14" t="s">
        <v>148</v>
      </c>
      <c r="AW180" s="14" t="s">
        <v>37</v>
      </c>
      <c r="AX180" s="14" t="s">
        <v>84</v>
      </c>
      <c r="AY180" s="229" t="s">
        <v>141</v>
      </c>
    </row>
    <row r="181" spans="2:65" s="1" customFormat="1" ht="16.5" customHeight="1">
      <c r="B181" s="34"/>
      <c r="C181" s="181" t="s">
        <v>305</v>
      </c>
      <c r="D181" s="181" t="s">
        <v>143</v>
      </c>
      <c r="E181" s="182" t="s">
        <v>595</v>
      </c>
      <c r="F181" s="183" t="s">
        <v>596</v>
      </c>
      <c r="G181" s="184" t="s">
        <v>296</v>
      </c>
      <c r="H181" s="185">
        <v>2</v>
      </c>
      <c r="I181" s="186"/>
      <c r="J181" s="187">
        <f>ROUND(I181*H181,2)</f>
        <v>0</v>
      </c>
      <c r="K181" s="183" t="s">
        <v>147</v>
      </c>
      <c r="L181" s="38"/>
      <c r="M181" s="188" t="s">
        <v>19</v>
      </c>
      <c r="N181" s="189" t="s">
        <v>47</v>
      </c>
      <c r="O181" s="63"/>
      <c r="P181" s="190">
        <f>O181*H181</f>
        <v>0</v>
      </c>
      <c r="Q181" s="190">
        <v>6.6E-3</v>
      </c>
      <c r="R181" s="190">
        <f>Q181*H181</f>
        <v>1.32E-2</v>
      </c>
      <c r="S181" s="190">
        <v>0</v>
      </c>
      <c r="T181" s="191">
        <f>S181*H181</f>
        <v>0</v>
      </c>
      <c r="AR181" s="192" t="s">
        <v>148</v>
      </c>
      <c r="AT181" s="192" t="s">
        <v>143</v>
      </c>
      <c r="AU181" s="192" t="s">
        <v>86</v>
      </c>
      <c r="AY181" s="17" t="s">
        <v>141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7" t="s">
        <v>84</v>
      </c>
      <c r="BK181" s="193">
        <f>ROUND(I181*H181,2)</f>
        <v>0</v>
      </c>
      <c r="BL181" s="17" t="s">
        <v>148</v>
      </c>
      <c r="BM181" s="192" t="s">
        <v>597</v>
      </c>
    </row>
    <row r="182" spans="2:65" s="1" customFormat="1" ht="11.25">
      <c r="B182" s="34"/>
      <c r="C182" s="35"/>
      <c r="D182" s="194" t="s">
        <v>150</v>
      </c>
      <c r="E182" s="35"/>
      <c r="F182" s="195" t="s">
        <v>598</v>
      </c>
      <c r="G182" s="35"/>
      <c r="H182" s="35"/>
      <c r="I182" s="108"/>
      <c r="J182" s="35"/>
      <c r="K182" s="35"/>
      <c r="L182" s="38"/>
      <c r="M182" s="196"/>
      <c r="N182" s="63"/>
      <c r="O182" s="63"/>
      <c r="P182" s="63"/>
      <c r="Q182" s="63"/>
      <c r="R182" s="63"/>
      <c r="S182" s="63"/>
      <c r="T182" s="64"/>
      <c r="AT182" s="17" t="s">
        <v>150</v>
      </c>
      <c r="AU182" s="17" t="s">
        <v>86</v>
      </c>
    </row>
    <row r="183" spans="2:65" s="1" customFormat="1" ht="29.25">
      <c r="B183" s="34"/>
      <c r="C183" s="35"/>
      <c r="D183" s="194" t="s">
        <v>152</v>
      </c>
      <c r="E183" s="35"/>
      <c r="F183" s="197" t="s">
        <v>599</v>
      </c>
      <c r="G183" s="35"/>
      <c r="H183" s="35"/>
      <c r="I183" s="108"/>
      <c r="J183" s="35"/>
      <c r="K183" s="35"/>
      <c r="L183" s="38"/>
      <c r="M183" s="196"/>
      <c r="N183" s="63"/>
      <c r="O183" s="63"/>
      <c r="P183" s="63"/>
      <c r="Q183" s="63"/>
      <c r="R183" s="63"/>
      <c r="S183" s="63"/>
      <c r="T183" s="64"/>
      <c r="AT183" s="17" t="s">
        <v>152</v>
      </c>
      <c r="AU183" s="17" t="s">
        <v>86</v>
      </c>
    </row>
    <row r="184" spans="2:65" s="13" customFormat="1" ht="11.25">
      <c r="B184" s="208"/>
      <c r="C184" s="209"/>
      <c r="D184" s="194" t="s">
        <v>159</v>
      </c>
      <c r="E184" s="210" t="s">
        <v>19</v>
      </c>
      <c r="F184" s="211" t="s">
        <v>600</v>
      </c>
      <c r="G184" s="209"/>
      <c r="H184" s="212">
        <v>1</v>
      </c>
      <c r="I184" s="213"/>
      <c r="J184" s="209"/>
      <c r="K184" s="209"/>
      <c r="L184" s="214"/>
      <c r="M184" s="215"/>
      <c r="N184" s="216"/>
      <c r="O184" s="216"/>
      <c r="P184" s="216"/>
      <c r="Q184" s="216"/>
      <c r="R184" s="216"/>
      <c r="S184" s="216"/>
      <c r="T184" s="217"/>
      <c r="AT184" s="218" t="s">
        <v>159</v>
      </c>
      <c r="AU184" s="218" t="s">
        <v>86</v>
      </c>
      <c r="AV184" s="13" t="s">
        <v>86</v>
      </c>
      <c r="AW184" s="13" t="s">
        <v>37</v>
      </c>
      <c r="AX184" s="13" t="s">
        <v>76</v>
      </c>
      <c r="AY184" s="218" t="s">
        <v>141</v>
      </c>
    </row>
    <row r="185" spans="2:65" s="13" customFormat="1" ht="11.25">
      <c r="B185" s="208"/>
      <c r="C185" s="209"/>
      <c r="D185" s="194" t="s">
        <v>159</v>
      </c>
      <c r="E185" s="210" t="s">
        <v>19</v>
      </c>
      <c r="F185" s="211" t="s">
        <v>601</v>
      </c>
      <c r="G185" s="209"/>
      <c r="H185" s="212">
        <v>1</v>
      </c>
      <c r="I185" s="213"/>
      <c r="J185" s="209"/>
      <c r="K185" s="209"/>
      <c r="L185" s="214"/>
      <c r="M185" s="215"/>
      <c r="N185" s="216"/>
      <c r="O185" s="216"/>
      <c r="P185" s="216"/>
      <c r="Q185" s="216"/>
      <c r="R185" s="216"/>
      <c r="S185" s="216"/>
      <c r="T185" s="217"/>
      <c r="AT185" s="218" t="s">
        <v>159</v>
      </c>
      <c r="AU185" s="218" t="s">
        <v>86</v>
      </c>
      <c r="AV185" s="13" t="s">
        <v>86</v>
      </c>
      <c r="AW185" s="13" t="s">
        <v>37</v>
      </c>
      <c r="AX185" s="13" t="s">
        <v>76</v>
      </c>
      <c r="AY185" s="218" t="s">
        <v>141</v>
      </c>
    </row>
    <row r="186" spans="2:65" s="14" customFormat="1" ht="11.25">
      <c r="B186" s="219"/>
      <c r="C186" s="220"/>
      <c r="D186" s="194" t="s">
        <v>159</v>
      </c>
      <c r="E186" s="221" t="s">
        <v>19</v>
      </c>
      <c r="F186" s="222" t="s">
        <v>172</v>
      </c>
      <c r="G186" s="220"/>
      <c r="H186" s="223">
        <v>2</v>
      </c>
      <c r="I186" s="224"/>
      <c r="J186" s="220"/>
      <c r="K186" s="220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159</v>
      </c>
      <c r="AU186" s="229" t="s">
        <v>86</v>
      </c>
      <c r="AV186" s="14" t="s">
        <v>148</v>
      </c>
      <c r="AW186" s="14" t="s">
        <v>37</v>
      </c>
      <c r="AX186" s="14" t="s">
        <v>84</v>
      </c>
      <c r="AY186" s="229" t="s">
        <v>141</v>
      </c>
    </row>
    <row r="187" spans="2:65" s="1" customFormat="1" ht="16.5" customHeight="1">
      <c r="B187" s="34"/>
      <c r="C187" s="230" t="s">
        <v>310</v>
      </c>
      <c r="D187" s="230" t="s">
        <v>240</v>
      </c>
      <c r="E187" s="231" t="s">
        <v>602</v>
      </c>
      <c r="F187" s="232" t="s">
        <v>603</v>
      </c>
      <c r="G187" s="233" t="s">
        <v>296</v>
      </c>
      <c r="H187" s="234">
        <v>2</v>
      </c>
      <c r="I187" s="235"/>
      <c r="J187" s="236">
        <f>ROUND(I187*H187,2)</f>
        <v>0</v>
      </c>
      <c r="K187" s="232" t="s">
        <v>147</v>
      </c>
      <c r="L187" s="237"/>
      <c r="M187" s="238" t="s">
        <v>19</v>
      </c>
      <c r="N187" s="239" t="s">
        <v>47</v>
      </c>
      <c r="O187" s="63"/>
      <c r="P187" s="190">
        <f>O187*H187</f>
        <v>0</v>
      </c>
      <c r="Q187" s="190">
        <v>6.8000000000000005E-2</v>
      </c>
      <c r="R187" s="190">
        <f>Q187*H187</f>
        <v>0.13600000000000001</v>
      </c>
      <c r="S187" s="190">
        <v>0</v>
      </c>
      <c r="T187" s="191">
        <f>S187*H187</f>
        <v>0</v>
      </c>
      <c r="AR187" s="192" t="s">
        <v>212</v>
      </c>
      <c r="AT187" s="192" t="s">
        <v>240</v>
      </c>
      <c r="AU187" s="192" t="s">
        <v>86</v>
      </c>
      <c r="AY187" s="17" t="s">
        <v>141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17" t="s">
        <v>84</v>
      </c>
      <c r="BK187" s="193">
        <f>ROUND(I187*H187,2)</f>
        <v>0</v>
      </c>
      <c r="BL187" s="17" t="s">
        <v>148</v>
      </c>
      <c r="BM187" s="192" t="s">
        <v>604</v>
      </c>
    </row>
    <row r="188" spans="2:65" s="1" customFormat="1" ht="11.25">
      <c r="B188" s="34"/>
      <c r="C188" s="35"/>
      <c r="D188" s="194" t="s">
        <v>150</v>
      </c>
      <c r="E188" s="35"/>
      <c r="F188" s="195" t="s">
        <v>603</v>
      </c>
      <c r="G188" s="35"/>
      <c r="H188" s="35"/>
      <c r="I188" s="108"/>
      <c r="J188" s="35"/>
      <c r="K188" s="35"/>
      <c r="L188" s="38"/>
      <c r="M188" s="196"/>
      <c r="N188" s="63"/>
      <c r="O188" s="63"/>
      <c r="P188" s="63"/>
      <c r="Q188" s="63"/>
      <c r="R188" s="63"/>
      <c r="S188" s="63"/>
      <c r="T188" s="64"/>
      <c r="AT188" s="17" t="s">
        <v>150</v>
      </c>
      <c r="AU188" s="17" t="s">
        <v>86</v>
      </c>
    </row>
    <row r="189" spans="2:65" s="13" customFormat="1" ht="11.25">
      <c r="B189" s="208"/>
      <c r="C189" s="209"/>
      <c r="D189" s="194" t="s">
        <v>159</v>
      </c>
      <c r="E189" s="210" t="s">
        <v>19</v>
      </c>
      <c r="F189" s="211" t="s">
        <v>600</v>
      </c>
      <c r="G189" s="209"/>
      <c r="H189" s="212">
        <v>1</v>
      </c>
      <c r="I189" s="213"/>
      <c r="J189" s="209"/>
      <c r="K189" s="209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159</v>
      </c>
      <c r="AU189" s="218" t="s">
        <v>86</v>
      </c>
      <c r="AV189" s="13" t="s">
        <v>86</v>
      </c>
      <c r="AW189" s="13" t="s">
        <v>37</v>
      </c>
      <c r="AX189" s="13" t="s">
        <v>76</v>
      </c>
      <c r="AY189" s="218" t="s">
        <v>141</v>
      </c>
    </row>
    <row r="190" spans="2:65" s="13" customFormat="1" ht="11.25">
      <c r="B190" s="208"/>
      <c r="C190" s="209"/>
      <c r="D190" s="194" t="s">
        <v>159</v>
      </c>
      <c r="E190" s="210" t="s">
        <v>19</v>
      </c>
      <c r="F190" s="211" t="s">
        <v>601</v>
      </c>
      <c r="G190" s="209"/>
      <c r="H190" s="212">
        <v>1</v>
      </c>
      <c r="I190" s="213"/>
      <c r="J190" s="209"/>
      <c r="K190" s="209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159</v>
      </c>
      <c r="AU190" s="218" t="s">
        <v>86</v>
      </c>
      <c r="AV190" s="13" t="s">
        <v>86</v>
      </c>
      <c r="AW190" s="13" t="s">
        <v>37</v>
      </c>
      <c r="AX190" s="13" t="s">
        <v>76</v>
      </c>
      <c r="AY190" s="218" t="s">
        <v>141</v>
      </c>
    </row>
    <row r="191" spans="2:65" s="14" customFormat="1" ht="11.25">
      <c r="B191" s="219"/>
      <c r="C191" s="220"/>
      <c r="D191" s="194" t="s">
        <v>159</v>
      </c>
      <c r="E191" s="221" t="s">
        <v>19</v>
      </c>
      <c r="F191" s="222" t="s">
        <v>172</v>
      </c>
      <c r="G191" s="220"/>
      <c r="H191" s="223">
        <v>2</v>
      </c>
      <c r="I191" s="224"/>
      <c r="J191" s="220"/>
      <c r="K191" s="220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159</v>
      </c>
      <c r="AU191" s="229" t="s">
        <v>86</v>
      </c>
      <c r="AV191" s="14" t="s">
        <v>148</v>
      </c>
      <c r="AW191" s="14" t="s">
        <v>37</v>
      </c>
      <c r="AX191" s="14" t="s">
        <v>84</v>
      </c>
      <c r="AY191" s="229" t="s">
        <v>141</v>
      </c>
    </row>
    <row r="192" spans="2:65" s="1" customFormat="1" ht="16.5" customHeight="1">
      <c r="B192" s="34"/>
      <c r="C192" s="181" t="s">
        <v>315</v>
      </c>
      <c r="D192" s="181" t="s">
        <v>143</v>
      </c>
      <c r="E192" s="182" t="s">
        <v>605</v>
      </c>
      <c r="F192" s="183" t="s">
        <v>606</v>
      </c>
      <c r="G192" s="184" t="s">
        <v>92</v>
      </c>
      <c r="H192" s="185">
        <v>0.22500000000000001</v>
      </c>
      <c r="I192" s="186"/>
      <c r="J192" s="187">
        <f>ROUND(I192*H192,2)</f>
        <v>0</v>
      </c>
      <c r="K192" s="183" t="s">
        <v>147</v>
      </c>
      <c r="L192" s="38"/>
      <c r="M192" s="188" t="s">
        <v>19</v>
      </c>
      <c r="N192" s="189" t="s">
        <v>47</v>
      </c>
      <c r="O192" s="63"/>
      <c r="P192" s="190">
        <f>O192*H192</f>
        <v>0</v>
      </c>
      <c r="Q192" s="190">
        <v>0</v>
      </c>
      <c r="R192" s="190">
        <f>Q192*H192</f>
        <v>0</v>
      </c>
      <c r="S192" s="190">
        <v>0</v>
      </c>
      <c r="T192" s="191">
        <f>S192*H192</f>
        <v>0</v>
      </c>
      <c r="AR192" s="192" t="s">
        <v>148</v>
      </c>
      <c r="AT192" s="192" t="s">
        <v>143</v>
      </c>
      <c r="AU192" s="192" t="s">
        <v>86</v>
      </c>
      <c r="AY192" s="17" t="s">
        <v>141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7" t="s">
        <v>84</v>
      </c>
      <c r="BK192" s="193">
        <f>ROUND(I192*H192,2)</f>
        <v>0</v>
      </c>
      <c r="BL192" s="17" t="s">
        <v>148</v>
      </c>
      <c r="BM192" s="192" t="s">
        <v>607</v>
      </c>
    </row>
    <row r="193" spans="2:65" s="1" customFormat="1" ht="11.25">
      <c r="B193" s="34"/>
      <c r="C193" s="35"/>
      <c r="D193" s="194" t="s">
        <v>150</v>
      </c>
      <c r="E193" s="35"/>
      <c r="F193" s="195" t="s">
        <v>608</v>
      </c>
      <c r="G193" s="35"/>
      <c r="H193" s="35"/>
      <c r="I193" s="108"/>
      <c r="J193" s="35"/>
      <c r="K193" s="35"/>
      <c r="L193" s="38"/>
      <c r="M193" s="196"/>
      <c r="N193" s="63"/>
      <c r="O193" s="63"/>
      <c r="P193" s="63"/>
      <c r="Q193" s="63"/>
      <c r="R193" s="63"/>
      <c r="S193" s="63"/>
      <c r="T193" s="64"/>
      <c r="AT193" s="17" t="s">
        <v>150</v>
      </c>
      <c r="AU193" s="17" t="s">
        <v>86</v>
      </c>
    </row>
    <row r="194" spans="2:65" s="1" customFormat="1" ht="39">
      <c r="B194" s="34"/>
      <c r="C194" s="35"/>
      <c r="D194" s="194" t="s">
        <v>152</v>
      </c>
      <c r="E194" s="35"/>
      <c r="F194" s="197" t="s">
        <v>277</v>
      </c>
      <c r="G194" s="35"/>
      <c r="H194" s="35"/>
      <c r="I194" s="108"/>
      <c r="J194" s="35"/>
      <c r="K194" s="35"/>
      <c r="L194" s="38"/>
      <c r="M194" s="196"/>
      <c r="N194" s="63"/>
      <c r="O194" s="63"/>
      <c r="P194" s="63"/>
      <c r="Q194" s="63"/>
      <c r="R194" s="63"/>
      <c r="S194" s="63"/>
      <c r="T194" s="64"/>
      <c r="AT194" s="17" t="s">
        <v>152</v>
      </c>
      <c r="AU194" s="17" t="s">
        <v>86</v>
      </c>
    </row>
    <row r="195" spans="2:65" s="12" customFormat="1" ht="11.25">
      <c r="B195" s="198"/>
      <c r="C195" s="199"/>
      <c r="D195" s="194" t="s">
        <v>159</v>
      </c>
      <c r="E195" s="200" t="s">
        <v>19</v>
      </c>
      <c r="F195" s="201" t="s">
        <v>609</v>
      </c>
      <c r="G195" s="199"/>
      <c r="H195" s="200" t="s">
        <v>19</v>
      </c>
      <c r="I195" s="202"/>
      <c r="J195" s="199"/>
      <c r="K195" s="199"/>
      <c r="L195" s="203"/>
      <c r="M195" s="204"/>
      <c r="N195" s="205"/>
      <c r="O195" s="205"/>
      <c r="P195" s="205"/>
      <c r="Q195" s="205"/>
      <c r="R195" s="205"/>
      <c r="S195" s="205"/>
      <c r="T195" s="206"/>
      <c r="AT195" s="207" t="s">
        <v>159</v>
      </c>
      <c r="AU195" s="207" t="s">
        <v>86</v>
      </c>
      <c r="AV195" s="12" t="s">
        <v>84</v>
      </c>
      <c r="AW195" s="12" t="s">
        <v>37</v>
      </c>
      <c r="AX195" s="12" t="s">
        <v>76</v>
      </c>
      <c r="AY195" s="207" t="s">
        <v>141</v>
      </c>
    </row>
    <row r="196" spans="2:65" s="13" customFormat="1" ht="11.25">
      <c r="B196" s="208"/>
      <c r="C196" s="209"/>
      <c r="D196" s="194" t="s">
        <v>159</v>
      </c>
      <c r="E196" s="210" t="s">
        <v>19</v>
      </c>
      <c r="F196" s="211" t="s">
        <v>610</v>
      </c>
      <c r="G196" s="209"/>
      <c r="H196" s="212">
        <v>0.22500000000000001</v>
      </c>
      <c r="I196" s="213"/>
      <c r="J196" s="209"/>
      <c r="K196" s="209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8" t="s">
        <v>159</v>
      </c>
      <c r="AU196" s="218" t="s">
        <v>86</v>
      </c>
      <c r="AV196" s="13" t="s">
        <v>86</v>
      </c>
      <c r="AW196" s="13" t="s">
        <v>37</v>
      </c>
      <c r="AX196" s="13" t="s">
        <v>84</v>
      </c>
      <c r="AY196" s="218" t="s">
        <v>141</v>
      </c>
    </row>
    <row r="197" spans="2:65" s="11" customFormat="1" ht="22.9" customHeight="1">
      <c r="B197" s="165"/>
      <c r="C197" s="166"/>
      <c r="D197" s="167" t="s">
        <v>75</v>
      </c>
      <c r="E197" s="179" t="s">
        <v>212</v>
      </c>
      <c r="F197" s="179" t="s">
        <v>292</v>
      </c>
      <c r="G197" s="166"/>
      <c r="H197" s="166"/>
      <c r="I197" s="169"/>
      <c r="J197" s="180">
        <f>BK197</f>
        <v>0</v>
      </c>
      <c r="K197" s="166"/>
      <c r="L197" s="171"/>
      <c r="M197" s="172"/>
      <c r="N197" s="173"/>
      <c r="O197" s="173"/>
      <c r="P197" s="174">
        <f>SUM(P198:P257)</f>
        <v>0</v>
      </c>
      <c r="Q197" s="173"/>
      <c r="R197" s="174">
        <f>SUM(R198:R257)</f>
        <v>14.260835000000002</v>
      </c>
      <c r="S197" s="173"/>
      <c r="T197" s="175">
        <f>SUM(T198:T257)</f>
        <v>12.36</v>
      </c>
      <c r="AR197" s="176" t="s">
        <v>84</v>
      </c>
      <c r="AT197" s="177" t="s">
        <v>75</v>
      </c>
      <c r="AU197" s="177" t="s">
        <v>84</v>
      </c>
      <c r="AY197" s="176" t="s">
        <v>141</v>
      </c>
      <c r="BK197" s="178">
        <f>SUM(BK198:BK257)</f>
        <v>0</v>
      </c>
    </row>
    <row r="198" spans="2:65" s="1" customFormat="1" ht="16.5" customHeight="1">
      <c r="B198" s="34"/>
      <c r="C198" s="181" t="s">
        <v>7</v>
      </c>
      <c r="D198" s="181" t="s">
        <v>143</v>
      </c>
      <c r="E198" s="182" t="s">
        <v>611</v>
      </c>
      <c r="F198" s="183" t="s">
        <v>612</v>
      </c>
      <c r="G198" s="184" t="s">
        <v>113</v>
      </c>
      <c r="H198" s="185">
        <v>72</v>
      </c>
      <c r="I198" s="186"/>
      <c r="J198" s="187">
        <f>ROUND(I198*H198,2)</f>
        <v>0</v>
      </c>
      <c r="K198" s="183" t="s">
        <v>147</v>
      </c>
      <c r="L198" s="38"/>
      <c r="M198" s="188" t="s">
        <v>19</v>
      </c>
      <c r="N198" s="189" t="s">
        <v>47</v>
      </c>
      <c r="O198" s="63"/>
      <c r="P198" s="190">
        <f>O198*H198</f>
        <v>0</v>
      </c>
      <c r="Q198" s="190">
        <v>0</v>
      </c>
      <c r="R198" s="190">
        <f>Q198*H198</f>
        <v>0</v>
      </c>
      <c r="S198" s="190">
        <v>0.155</v>
      </c>
      <c r="T198" s="191">
        <f>S198*H198</f>
        <v>11.16</v>
      </c>
      <c r="AR198" s="192" t="s">
        <v>148</v>
      </c>
      <c r="AT198" s="192" t="s">
        <v>143</v>
      </c>
      <c r="AU198" s="192" t="s">
        <v>86</v>
      </c>
      <c r="AY198" s="17" t="s">
        <v>141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7" t="s">
        <v>84</v>
      </c>
      <c r="BK198" s="193">
        <f>ROUND(I198*H198,2)</f>
        <v>0</v>
      </c>
      <c r="BL198" s="17" t="s">
        <v>148</v>
      </c>
      <c r="BM198" s="192" t="s">
        <v>613</v>
      </c>
    </row>
    <row r="199" spans="2:65" s="1" customFormat="1" ht="11.25">
      <c r="B199" s="34"/>
      <c r="C199" s="35"/>
      <c r="D199" s="194" t="s">
        <v>150</v>
      </c>
      <c r="E199" s="35"/>
      <c r="F199" s="195" t="s">
        <v>614</v>
      </c>
      <c r="G199" s="35"/>
      <c r="H199" s="35"/>
      <c r="I199" s="108"/>
      <c r="J199" s="35"/>
      <c r="K199" s="35"/>
      <c r="L199" s="38"/>
      <c r="M199" s="196"/>
      <c r="N199" s="63"/>
      <c r="O199" s="63"/>
      <c r="P199" s="63"/>
      <c r="Q199" s="63"/>
      <c r="R199" s="63"/>
      <c r="S199" s="63"/>
      <c r="T199" s="64"/>
      <c r="AT199" s="17" t="s">
        <v>150</v>
      </c>
      <c r="AU199" s="17" t="s">
        <v>86</v>
      </c>
    </row>
    <row r="200" spans="2:65" s="1" customFormat="1" ht="39">
      <c r="B200" s="34"/>
      <c r="C200" s="35"/>
      <c r="D200" s="194" t="s">
        <v>152</v>
      </c>
      <c r="E200" s="35"/>
      <c r="F200" s="197" t="s">
        <v>615</v>
      </c>
      <c r="G200" s="35"/>
      <c r="H200" s="35"/>
      <c r="I200" s="108"/>
      <c r="J200" s="35"/>
      <c r="K200" s="35"/>
      <c r="L200" s="38"/>
      <c r="M200" s="196"/>
      <c r="N200" s="63"/>
      <c r="O200" s="63"/>
      <c r="P200" s="63"/>
      <c r="Q200" s="63"/>
      <c r="R200" s="63"/>
      <c r="S200" s="63"/>
      <c r="T200" s="64"/>
      <c r="AT200" s="17" t="s">
        <v>152</v>
      </c>
      <c r="AU200" s="17" t="s">
        <v>86</v>
      </c>
    </row>
    <row r="201" spans="2:65" s="13" customFormat="1" ht="11.25">
      <c r="B201" s="208"/>
      <c r="C201" s="209"/>
      <c r="D201" s="194" t="s">
        <v>159</v>
      </c>
      <c r="E201" s="210" t="s">
        <v>525</v>
      </c>
      <c r="F201" s="211" t="s">
        <v>616</v>
      </c>
      <c r="G201" s="209"/>
      <c r="H201" s="212">
        <v>72</v>
      </c>
      <c r="I201" s="213"/>
      <c r="J201" s="209"/>
      <c r="K201" s="209"/>
      <c r="L201" s="214"/>
      <c r="M201" s="215"/>
      <c r="N201" s="216"/>
      <c r="O201" s="216"/>
      <c r="P201" s="216"/>
      <c r="Q201" s="216"/>
      <c r="R201" s="216"/>
      <c r="S201" s="216"/>
      <c r="T201" s="217"/>
      <c r="AT201" s="218" t="s">
        <v>159</v>
      </c>
      <c r="AU201" s="218" t="s">
        <v>86</v>
      </c>
      <c r="AV201" s="13" t="s">
        <v>86</v>
      </c>
      <c r="AW201" s="13" t="s">
        <v>37</v>
      </c>
      <c r="AX201" s="13" t="s">
        <v>84</v>
      </c>
      <c r="AY201" s="218" t="s">
        <v>141</v>
      </c>
    </row>
    <row r="202" spans="2:65" s="1" customFormat="1" ht="16.5" customHeight="1">
      <c r="B202" s="34"/>
      <c r="C202" s="181" t="s">
        <v>324</v>
      </c>
      <c r="D202" s="181" t="s">
        <v>143</v>
      </c>
      <c r="E202" s="182" t="s">
        <v>617</v>
      </c>
      <c r="F202" s="183" t="s">
        <v>618</v>
      </c>
      <c r="G202" s="184" t="s">
        <v>113</v>
      </c>
      <c r="H202" s="185">
        <v>71.099999999999994</v>
      </c>
      <c r="I202" s="186"/>
      <c r="J202" s="187">
        <f>ROUND(I202*H202,2)</f>
        <v>0</v>
      </c>
      <c r="K202" s="183" t="s">
        <v>147</v>
      </c>
      <c r="L202" s="38"/>
      <c r="M202" s="188" t="s">
        <v>19</v>
      </c>
      <c r="N202" s="189" t="s">
        <v>47</v>
      </c>
      <c r="O202" s="63"/>
      <c r="P202" s="190">
        <f>O202*H202</f>
        <v>0</v>
      </c>
      <c r="Q202" s="190">
        <v>8.0000000000000007E-5</v>
      </c>
      <c r="R202" s="190">
        <f>Q202*H202</f>
        <v>5.6880000000000003E-3</v>
      </c>
      <c r="S202" s="190">
        <v>0</v>
      </c>
      <c r="T202" s="191">
        <f>S202*H202</f>
        <v>0</v>
      </c>
      <c r="AR202" s="192" t="s">
        <v>148</v>
      </c>
      <c r="AT202" s="192" t="s">
        <v>143</v>
      </c>
      <c r="AU202" s="192" t="s">
        <v>86</v>
      </c>
      <c r="AY202" s="17" t="s">
        <v>141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7" t="s">
        <v>84</v>
      </c>
      <c r="BK202" s="193">
        <f>ROUND(I202*H202,2)</f>
        <v>0</v>
      </c>
      <c r="BL202" s="17" t="s">
        <v>148</v>
      </c>
      <c r="BM202" s="192" t="s">
        <v>619</v>
      </c>
    </row>
    <row r="203" spans="2:65" s="1" customFormat="1" ht="11.25">
      <c r="B203" s="34"/>
      <c r="C203" s="35"/>
      <c r="D203" s="194" t="s">
        <v>150</v>
      </c>
      <c r="E203" s="35"/>
      <c r="F203" s="195" t="s">
        <v>620</v>
      </c>
      <c r="G203" s="35"/>
      <c r="H203" s="35"/>
      <c r="I203" s="108"/>
      <c r="J203" s="35"/>
      <c r="K203" s="35"/>
      <c r="L203" s="38"/>
      <c r="M203" s="196"/>
      <c r="N203" s="63"/>
      <c r="O203" s="63"/>
      <c r="P203" s="63"/>
      <c r="Q203" s="63"/>
      <c r="R203" s="63"/>
      <c r="S203" s="63"/>
      <c r="T203" s="64"/>
      <c r="AT203" s="17" t="s">
        <v>150</v>
      </c>
      <c r="AU203" s="17" t="s">
        <v>86</v>
      </c>
    </row>
    <row r="204" spans="2:65" s="1" customFormat="1" ht="68.25">
      <c r="B204" s="34"/>
      <c r="C204" s="35"/>
      <c r="D204" s="194" t="s">
        <v>152</v>
      </c>
      <c r="E204" s="35"/>
      <c r="F204" s="197" t="s">
        <v>621</v>
      </c>
      <c r="G204" s="35"/>
      <c r="H204" s="35"/>
      <c r="I204" s="108"/>
      <c r="J204" s="35"/>
      <c r="K204" s="35"/>
      <c r="L204" s="38"/>
      <c r="M204" s="196"/>
      <c r="N204" s="63"/>
      <c r="O204" s="63"/>
      <c r="P204" s="63"/>
      <c r="Q204" s="63"/>
      <c r="R204" s="63"/>
      <c r="S204" s="63"/>
      <c r="T204" s="64"/>
      <c r="AT204" s="17" t="s">
        <v>152</v>
      </c>
      <c r="AU204" s="17" t="s">
        <v>86</v>
      </c>
    </row>
    <row r="205" spans="2:65" s="13" customFormat="1" ht="11.25">
      <c r="B205" s="208"/>
      <c r="C205" s="209"/>
      <c r="D205" s="194" t="s">
        <v>159</v>
      </c>
      <c r="E205" s="210" t="s">
        <v>522</v>
      </c>
      <c r="F205" s="211" t="s">
        <v>622</v>
      </c>
      <c r="G205" s="209"/>
      <c r="H205" s="212">
        <v>71.099999999999994</v>
      </c>
      <c r="I205" s="213"/>
      <c r="J205" s="209"/>
      <c r="K205" s="209"/>
      <c r="L205" s="214"/>
      <c r="M205" s="215"/>
      <c r="N205" s="216"/>
      <c r="O205" s="216"/>
      <c r="P205" s="216"/>
      <c r="Q205" s="216"/>
      <c r="R205" s="216"/>
      <c r="S205" s="216"/>
      <c r="T205" s="217"/>
      <c r="AT205" s="218" t="s">
        <v>159</v>
      </c>
      <c r="AU205" s="218" t="s">
        <v>86</v>
      </c>
      <c r="AV205" s="13" t="s">
        <v>86</v>
      </c>
      <c r="AW205" s="13" t="s">
        <v>37</v>
      </c>
      <c r="AX205" s="13" t="s">
        <v>84</v>
      </c>
      <c r="AY205" s="218" t="s">
        <v>141</v>
      </c>
    </row>
    <row r="206" spans="2:65" s="1" customFormat="1" ht="16.5" customHeight="1">
      <c r="B206" s="34"/>
      <c r="C206" s="230" t="s">
        <v>331</v>
      </c>
      <c r="D206" s="230" t="s">
        <v>240</v>
      </c>
      <c r="E206" s="231" t="s">
        <v>623</v>
      </c>
      <c r="F206" s="232" t="s">
        <v>624</v>
      </c>
      <c r="G206" s="233" t="s">
        <v>113</v>
      </c>
      <c r="H206" s="234">
        <v>72.167000000000002</v>
      </c>
      <c r="I206" s="235"/>
      <c r="J206" s="236">
        <f>ROUND(I206*H206,2)</f>
        <v>0</v>
      </c>
      <c r="K206" s="232" t="s">
        <v>147</v>
      </c>
      <c r="L206" s="237"/>
      <c r="M206" s="238" t="s">
        <v>19</v>
      </c>
      <c r="N206" s="239" t="s">
        <v>47</v>
      </c>
      <c r="O206" s="63"/>
      <c r="P206" s="190">
        <f>O206*H206</f>
        <v>0</v>
      </c>
      <c r="Q206" s="190">
        <v>0.1</v>
      </c>
      <c r="R206" s="190">
        <f>Q206*H206</f>
        <v>7.2167000000000003</v>
      </c>
      <c r="S206" s="190">
        <v>0</v>
      </c>
      <c r="T206" s="191">
        <f>S206*H206</f>
        <v>0</v>
      </c>
      <c r="AR206" s="192" t="s">
        <v>212</v>
      </c>
      <c r="AT206" s="192" t="s">
        <v>240</v>
      </c>
      <c r="AU206" s="192" t="s">
        <v>86</v>
      </c>
      <c r="AY206" s="17" t="s">
        <v>141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17" t="s">
        <v>84</v>
      </c>
      <c r="BK206" s="193">
        <f>ROUND(I206*H206,2)</f>
        <v>0</v>
      </c>
      <c r="BL206" s="17" t="s">
        <v>148</v>
      </c>
      <c r="BM206" s="192" t="s">
        <v>625</v>
      </c>
    </row>
    <row r="207" spans="2:65" s="1" customFormat="1" ht="11.25">
      <c r="B207" s="34"/>
      <c r="C207" s="35"/>
      <c r="D207" s="194" t="s">
        <v>150</v>
      </c>
      <c r="E207" s="35"/>
      <c r="F207" s="195" t="s">
        <v>624</v>
      </c>
      <c r="G207" s="35"/>
      <c r="H207" s="35"/>
      <c r="I207" s="108"/>
      <c r="J207" s="35"/>
      <c r="K207" s="35"/>
      <c r="L207" s="38"/>
      <c r="M207" s="196"/>
      <c r="N207" s="63"/>
      <c r="O207" s="63"/>
      <c r="P207" s="63"/>
      <c r="Q207" s="63"/>
      <c r="R207" s="63"/>
      <c r="S207" s="63"/>
      <c r="T207" s="64"/>
      <c r="AT207" s="17" t="s">
        <v>150</v>
      </c>
      <c r="AU207" s="17" t="s">
        <v>86</v>
      </c>
    </row>
    <row r="208" spans="2:65" s="13" customFormat="1" ht="11.25">
      <c r="B208" s="208"/>
      <c r="C208" s="209"/>
      <c r="D208" s="194" t="s">
        <v>159</v>
      </c>
      <c r="E208" s="210" t="s">
        <v>19</v>
      </c>
      <c r="F208" s="211" t="s">
        <v>626</v>
      </c>
      <c r="G208" s="209"/>
      <c r="H208" s="212">
        <v>72.167000000000002</v>
      </c>
      <c r="I208" s="213"/>
      <c r="J208" s="209"/>
      <c r="K208" s="209"/>
      <c r="L208" s="214"/>
      <c r="M208" s="215"/>
      <c r="N208" s="216"/>
      <c r="O208" s="216"/>
      <c r="P208" s="216"/>
      <c r="Q208" s="216"/>
      <c r="R208" s="216"/>
      <c r="S208" s="216"/>
      <c r="T208" s="217"/>
      <c r="AT208" s="218" t="s">
        <v>159</v>
      </c>
      <c r="AU208" s="218" t="s">
        <v>86</v>
      </c>
      <c r="AV208" s="13" t="s">
        <v>86</v>
      </c>
      <c r="AW208" s="13" t="s">
        <v>37</v>
      </c>
      <c r="AX208" s="13" t="s">
        <v>84</v>
      </c>
      <c r="AY208" s="218" t="s">
        <v>141</v>
      </c>
    </row>
    <row r="209" spans="2:65" s="1" customFormat="1" ht="16.5" customHeight="1">
      <c r="B209" s="34"/>
      <c r="C209" s="181" t="s">
        <v>336</v>
      </c>
      <c r="D209" s="181" t="s">
        <v>143</v>
      </c>
      <c r="E209" s="182" t="s">
        <v>627</v>
      </c>
      <c r="F209" s="183" t="s">
        <v>628</v>
      </c>
      <c r="G209" s="184" t="s">
        <v>92</v>
      </c>
      <c r="H209" s="185">
        <v>2</v>
      </c>
      <c r="I209" s="186"/>
      <c r="J209" s="187">
        <f>ROUND(I209*H209,2)</f>
        <v>0</v>
      </c>
      <c r="K209" s="183" t="s">
        <v>147</v>
      </c>
      <c r="L209" s="38"/>
      <c r="M209" s="188" t="s">
        <v>19</v>
      </c>
      <c r="N209" s="189" t="s">
        <v>47</v>
      </c>
      <c r="O209" s="63"/>
      <c r="P209" s="190">
        <f>O209*H209</f>
        <v>0</v>
      </c>
      <c r="Q209" s="190">
        <v>0</v>
      </c>
      <c r="R209" s="190">
        <f>Q209*H209</f>
        <v>0</v>
      </c>
      <c r="S209" s="190">
        <v>0.6</v>
      </c>
      <c r="T209" s="191">
        <f>S209*H209</f>
        <v>1.2</v>
      </c>
      <c r="AR209" s="192" t="s">
        <v>148</v>
      </c>
      <c r="AT209" s="192" t="s">
        <v>143</v>
      </c>
      <c r="AU209" s="192" t="s">
        <v>86</v>
      </c>
      <c r="AY209" s="17" t="s">
        <v>141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7" t="s">
        <v>84</v>
      </c>
      <c r="BK209" s="193">
        <f>ROUND(I209*H209,2)</f>
        <v>0</v>
      </c>
      <c r="BL209" s="17" t="s">
        <v>148</v>
      </c>
      <c r="BM209" s="192" t="s">
        <v>629</v>
      </c>
    </row>
    <row r="210" spans="2:65" s="1" customFormat="1" ht="11.25">
      <c r="B210" s="34"/>
      <c r="C210" s="35"/>
      <c r="D210" s="194" t="s">
        <v>150</v>
      </c>
      <c r="E210" s="35"/>
      <c r="F210" s="195" t="s">
        <v>630</v>
      </c>
      <c r="G210" s="35"/>
      <c r="H210" s="35"/>
      <c r="I210" s="108"/>
      <c r="J210" s="35"/>
      <c r="K210" s="35"/>
      <c r="L210" s="38"/>
      <c r="M210" s="196"/>
      <c r="N210" s="63"/>
      <c r="O210" s="63"/>
      <c r="P210" s="63"/>
      <c r="Q210" s="63"/>
      <c r="R210" s="63"/>
      <c r="S210" s="63"/>
      <c r="T210" s="64"/>
      <c r="AT210" s="17" t="s">
        <v>150</v>
      </c>
      <c r="AU210" s="17" t="s">
        <v>86</v>
      </c>
    </row>
    <row r="211" spans="2:65" s="1" customFormat="1" ht="39">
      <c r="B211" s="34"/>
      <c r="C211" s="35"/>
      <c r="D211" s="194" t="s">
        <v>152</v>
      </c>
      <c r="E211" s="35"/>
      <c r="F211" s="197" t="s">
        <v>631</v>
      </c>
      <c r="G211" s="35"/>
      <c r="H211" s="35"/>
      <c r="I211" s="108"/>
      <c r="J211" s="35"/>
      <c r="K211" s="35"/>
      <c r="L211" s="38"/>
      <c r="M211" s="196"/>
      <c r="N211" s="63"/>
      <c r="O211" s="63"/>
      <c r="P211" s="63"/>
      <c r="Q211" s="63"/>
      <c r="R211" s="63"/>
      <c r="S211" s="63"/>
      <c r="T211" s="64"/>
      <c r="AT211" s="17" t="s">
        <v>152</v>
      </c>
      <c r="AU211" s="17" t="s">
        <v>86</v>
      </c>
    </row>
    <row r="212" spans="2:65" s="13" customFormat="1" ht="11.25">
      <c r="B212" s="208"/>
      <c r="C212" s="209"/>
      <c r="D212" s="194" t="s">
        <v>159</v>
      </c>
      <c r="E212" s="210" t="s">
        <v>528</v>
      </c>
      <c r="F212" s="211" t="s">
        <v>632</v>
      </c>
      <c r="G212" s="209"/>
      <c r="H212" s="212">
        <v>2</v>
      </c>
      <c r="I212" s="213"/>
      <c r="J212" s="209"/>
      <c r="K212" s="209"/>
      <c r="L212" s="214"/>
      <c r="M212" s="215"/>
      <c r="N212" s="216"/>
      <c r="O212" s="216"/>
      <c r="P212" s="216"/>
      <c r="Q212" s="216"/>
      <c r="R212" s="216"/>
      <c r="S212" s="216"/>
      <c r="T212" s="217"/>
      <c r="AT212" s="218" t="s">
        <v>159</v>
      </c>
      <c r="AU212" s="218" t="s">
        <v>86</v>
      </c>
      <c r="AV212" s="13" t="s">
        <v>86</v>
      </c>
      <c r="AW212" s="13" t="s">
        <v>37</v>
      </c>
      <c r="AX212" s="13" t="s">
        <v>84</v>
      </c>
      <c r="AY212" s="218" t="s">
        <v>141</v>
      </c>
    </row>
    <row r="213" spans="2:65" s="1" customFormat="1" ht="16.5" customHeight="1">
      <c r="B213" s="34"/>
      <c r="C213" s="181" t="s">
        <v>341</v>
      </c>
      <c r="D213" s="181" t="s">
        <v>143</v>
      </c>
      <c r="E213" s="182" t="s">
        <v>633</v>
      </c>
      <c r="F213" s="183" t="s">
        <v>634</v>
      </c>
      <c r="G213" s="184" t="s">
        <v>113</v>
      </c>
      <c r="H213" s="185">
        <v>71.099999999999994</v>
      </c>
      <c r="I213" s="186"/>
      <c r="J213" s="187">
        <f>ROUND(I213*H213,2)</f>
        <v>0</v>
      </c>
      <c r="K213" s="183" t="s">
        <v>147</v>
      </c>
      <c r="L213" s="38"/>
      <c r="M213" s="188" t="s">
        <v>19</v>
      </c>
      <c r="N213" s="189" t="s">
        <v>47</v>
      </c>
      <c r="O213" s="63"/>
      <c r="P213" s="190">
        <f>O213*H213</f>
        <v>0</v>
      </c>
      <c r="Q213" s="190">
        <v>0</v>
      </c>
      <c r="R213" s="190">
        <f>Q213*H213</f>
        <v>0</v>
      </c>
      <c r="S213" s="190">
        <v>0</v>
      </c>
      <c r="T213" s="191">
        <f>S213*H213</f>
        <v>0</v>
      </c>
      <c r="AR213" s="192" t="s">
        <v>148</v>
      </c>
      <c r="AT213" s="192" t="s">
        <v>143</v>
      </c>
      <c r="AU213" s="192" t="s">
        <v>86</v>
      </c>
      <c r="AY213" s="17" t="s">
        <v>141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17" t="s">
        <v>84</v>
      </c>
      <c r="BK213" s="193">
        <f>ROUND(I213*H213,2)</f>
        <v>0</v>
      </c>
      <c r="BL213" s="17" t="s">
        <v>148</v>
      </c>
      <c r="BM213" s="192" t="s">
        <v>635</v>
      </c>
    </row>
    <row r="214" spans="2:65" s="1" customFormat="1" ht="11.25">
      <c r="B214" s="34"/>
      <c r="C214" s="35"/>
      <c r="D214" s="194" t="s">
        <v>150</v>
      </c>
      <c r="E214" s="35"/>
      <c r="F214" s="195" t="s">
        <v>636</v>
      </c>
      <c r="G214" s="35"/>
      <c r="H214" s="35"/>
      <c r="I214" s="108"/>
      <c r="J214" s="35"/>
      <c r="K214" s="35"/>
      <c r="L214" s="38"/>
      <c r="M214" s="196"/>
      <c r="N214" s="63"/>
      <c r="O214" s="63"/>
      <c r="P214" s="63"/>
      <c r="Q214" s="63"/>
      <c r="R214" s="63"/>
      <c r="S214" s="63"/>
      <c r="T214" s="64"/>
      <c r="AT214" s="17" t="s">
        <v>150</v>
      </c>
      <c r="AU214" s="17" t="s">
        <v>86</v>
      </c>
    </row>
    <row r="215" spans="2:65" s="1" customFormat="1" ht="87.75">
      <c r="B215" s="34"/>
      <c r="C215" s="35"/>
      <c r="D215" s="194" t="s">
        <v>152</v>
      </c>
      <c r="E215" s="35"/>
      <c r="F215" s="197" t="s">
        <v>431</v>
      </c>
      <c r="G215" s="35"/>
      <c r="H215" s="35"/>
      <c r="I215" s="108"/>
      <c r="J215" s="35"/>
      <c r="K215" s="35"/>
      <c r="L215" s="38"/>
      <c r="M215" s="196"/>
      <c r="N215" s="63"/>
      <c r="O215" s="63"/>
      <c r="P215" s="63"/>
      <c r="Q215" s="63"/>
      <c r="R215" s="63"/>
      <c r="S215" s="63"/>
      <c r="T215" s="64"/>
      <c r="AT215" s="17" t="s">
        <v>152</v>
      </c>
      <c r="AU215" s="17" t="s">
        <v>86</v>
      </c>
    </row>
    <row r="216" spans="2:65" s="1" customFormat="1" ht="29.25">
      <c r="B216" s="34"/>
      <c r="C216" s="35"/>
      <c r="D216" s="194" t="s">
        <v>232</v>
      </c>
      <c r="E216" s="35"/>
      <c r="F216" s="197" t="s">
        <v>637</v>
      </c>
      <c r="G216" s="35"/>
      <c r="H216" s="35"/>
      <c r="I216" s="108"/>
      <c r="J216" s="35"/>
      <c r="K216" s="35"/>
      <c r="L216" s="38"/>
      <c r="M216" s="196"/>
      <c r="N216" s="63"/>
      <c r="O216" s="63"/>
      <c r="P216" s="63"/>
      <c r="Q216" s="63"/>
      <c r="R216" s="63"/>
      <c r="S216" s="63"/>
      <c r="T216" s="64"/>
      <c r="AT216" s="17" t="s">
        <v>232</v>
      </c>
      <c r="AU216" s="17" t="s">
        <v>86</v>
      </c>
    </row>
    <row r="217" spans="2:65" s="13" customFormat="1" ht="11.25">
      <c r="B217" s="208"/>
      <c r="C217" s="209"/>
      <c r="D217" s="194" t="s">
        <v>159</v>
      </c>
      <c r="E217" s="210" t="s">
        <v>19</v>
      </c>
      <c r="F217" s="211" t="s">
        <v>638</v>
      </c>
      <c r="G217" s="209"/>
      <c r="H217" s="212">
        <v>71.099999999999994</v>
      </c>
      <c r="I217" s="213"/>
      <c r="J217" s="209"/>
      <c r="K217" s="209"/>
      <c r="L217" s="214"/>
      <c r="M217" s="215"/>
      <c r="N217" s="216"/>
      <c r="O217" s="216"/>
      <c r="P217" s="216"/>
      <c r="Q217" s="216"/>
      <c r="R217" s="216"/>
      <c r="S217" s="216"/>
      <c r="T217" s="217"/>
      <c r="AT217" s="218" t="s">
        <v>159</v>
      </c>
      <c r="AU217" s="218" t="s">
        <v>86</v>
      </c>
      <c r="AV217" s="13" t="s">
        <v>86</v>
      </c>
      <c r="AW217" s="13" t="s">
        <v>37</v>
      </c>
      <c r="AX217" s="13" t="s">
        <v>84</v>
      </c>
      <c r="AY217" s="218" t="s">
        <v>141</v>
      </c>
    </row>
    <row r="218" spans="2:65" s="1" customFormat="1" ht="16.5" customHeight="1">
      <c r="B218" s="34"/>
      <c r="C218" s="181" t="s">
        <v>349</v>
      </c>
      <c r="D218" s="181" t="s">
        <v>143</v>
      </c>
      <c r="E218" s="182" t="s">
        <v>439</v>
      </c>
      <c r="F218" s="183" t="s">
        <v>440</v>
      </c>
      <c r="G218" s="184" t="s">
        <v>296</v>
      </c>
      <c r="H218" s="185">
        <v>2</v>
      </c>
      <c r="I218" s="186"/>
      <c r="J218" s="187">
        <f>ROUND(I218*H218,2)</f>
        <v>0</v>
      </c>
      <c r="K218" s="183" t="s">
        <v>147</v>
      </c>
      <c r="L218" s="38"/>
      <c r="M218" s="188" t="s">
        <v>19</v>
      </c>
      <c r="N218" s="189" t="s">
        <v>47</v>
      </c>
      <c r="O218" s="63"/>
      <c r="P218" s="190">
        <f>O218*H218</f>
        <v>0</v>
      </c>
      <c r="Q218" s="190">
        <v>0.46009</v>
      </c>
      <c r="R218" s="190">
        <f>Q218*H218</f>
        <v>0.92018</v>
      </c>
      <c r="S218" s="190">
        <v>0</v>
      </c>
      <c r="T218" s="191">
        <f>S218*H218</f>
        <v>0</v>
      </c>
      <c r="AR218" s="192" t="s">
        <v>148</v>
      </c>
      <c r="AT218" s="192" t="s">
        <v>143</v>
      </c>
      <c r="AU218" s="192" t="s">
        <v>86</v>
      </c>
      <c r="AY218" s="17" t="s">
        <v>141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17" t="s">
        <v>84</v>
      </c>
      <c r="BK218" s="193">
        <f>ROUND(I218*H218,2)</f>
        <v>0</v>
      </c>
      <c r="BL218" s="17" t="s">
        <v>148</v>
      </c>
      <c r="BM218" s="192" t="s">
        <v>639</v>
      </c>
    </row>
    <row r="219" spans="2:65" s="1" customFormat="1" ht="11.25">
      <c r="B219" s="34"/>
      <c r="C219" s="35"/>
      <c r="D219" s="194" t="s">
        <v>150</v>
      </c>
      <c r="E219" s="35"/>
      <c r="F219" s="195" t="s">
        <v>442</v>
      </c>
      <c r="G219" s="35"/>
      <c r="H219" s="35"/>
      <c r="I219" s="108"/>
      <c r="J219" s="35"/>
      <c r="K219" s="35"/>
      <c r="L219" s="38"/>
      <c r="M219" s="196"/>
      <c r="N219" s="63"/>
      <c r="O219" s="63"/>
      <c r="P219" s="63"/>
      <c r="Q219" s="63"/>
      <c r="R219" s="63"/>
      <c r="S219" s="63"/>
      <c r="T219" s="64"/>
      <c r="AT219" s="17" t="s">
        <v>150</v>
      </c>
      <c r="AU219" s="17" t="s">
        <v>86</v>
      </c>
    </row>
    <row r="220" spans="2:65" s="1" customFormat="1" ht="87.75">
      <c r="B220" s="34"/>
      <c r="C220" s="35"/>
      <c r="D220" s="194" t="s">
        <v>152</v>
      </c>
      <c r="E220" s="35"/>
      <c r="F220" s="197" t="s">
        <v>431</v>
      </c>
      <c r="G220" s="35"/>
      <c r="H220" s="35"/>
      <c r="I220" s="108"/>
      <c r="J220" s="35"/>
      <c r="K220" s="35"/>
      <c r="L220" s="38"/>
      <c r="M220" s="196"/>
      <c r="N220" s="63"/>
      <c r="O220" s="63"/>
      <c r="P220" s="63"/>
      <c r="Q220" s="63"/>
      <c r="R220" s="63"/>
      <c r="S220" s="63"/>
      <c r="T220" s="64"/>
      <c r="AT220" s="17" t="s">
        <v>152</v>
      </c>
      <c r="AU220" s="17" t="s">
        <v>86</v>
      </c>
    </row>
    <row r="221" spans="2:65" s="13" customFormat="1" ht="11.25">
      <c r="B221" s="208"/>
      <c r="C221" s="209"/>
      <c r="D221" s="194" t="s">
        <v>159</v>
      </c>
      <c r="E221" s="210" t="s">
        <v>19</v>
      </c>
      <c r="F221" s="211" t="s">
        <v>640</v>
      </c>
      <c r="G221" s="209"/>
      <c r="H221" s="212">
        <v>2</v>
      </c>
      <c r="I221" s="213"/>
      <c r="J221" s="209"/>
      <c r="K221" s="209"/>
      <c r="L221" s="214"/>
      <c r="M221" s="215"/>
      <c r="N221" s="216"/>
      <c r="O221" s="216"/>
      <c r="P221" s="216"/>
      <c r="Q221" s="216"/>
      <c r="R221" s="216"/>
      <c r="S221" s="216"/>
      <c r="T221" s="217"/>
      <c r="AT221" s="218" t="s">
        <v>159</v>
      </c>
      <c r="AU221" s="218" t="s">
        <v>86</v>
      </c>
      <c r="AV221" s="13" t="s">
        <v>86</v>
      </c>
      <c r="AW221" s="13" t="s">
        <v>37</v>
      </c>
      <c r="AX221" s="13" t="s">
        <v>84</v>
      </c>
      <c r="AY221" s="218" t="s">
        <v>141</v>
      </c>
    </row>
    <row r="222" spans="2:65" s="1" customFormat="1" ht="16.5" customHeight="1">
      <c r="B222" s="34"/>
      <c r="C222" s="181" t="s">
        <v>354</v>
      </c>
      <c r="D222" s="181" t="s">
        <v>143</v>
      </c>
      <c r="E222" s="182" t="s">
        <v>641</v>
      </c>
      <c r="F222" s="183" t="s">
        <v>642</v>
      </c>
      <c r="G222" s="184" t="s">
        <v>296</v>
      </c>
      <c r="H222" s="185">
        <v>3</v>
      </c>
      <c r="I222" s="186"/>
      <c r="J222" s="187">
        <f>ROUND(I222*H222,2)</f>
        <v>0</v>
      </c>
      <c r="K222" s="183" t="s">
        <v>147</v>
      </c>
      <c r="L222" s="38"/>
      <c r="M222" s="188" t="s">
        <v>19</v>
      </c>
      <c r="N222" s="189" t="s">
        <v>47</v>
      </c>
      <c r="O222" s="63"/>
      <c r="P222" s="190">
        <f>O222*H222</f>
        <v>0</v>
      </c>
      <c r="Q222" s="190">
        <v>3.5729999999999998E-2</v>
      </c>
      <c r="R222" s="190">
        <f>Q222*H222</f>
        <v>0.10718999999999999</v>
      </c>
      <c r="S222" s="190">
        <v>0</v>
      </c>
      <c r="T222" s="191">
        <f>S222*H222</f>
        <v>0</v>
      </c>
      <c r="AR222" s="192" t="s">
        <v>148</v>
      </c>
      <c r="AT222" s="192" t="s">
        <v>143</v>
      </c>
      <c r="AU222" s="192" t="s">
        <v>86</v>
      </c>
      <c r="AY222" s="17" t="s">
        <v>141</v>
      </c>
      <c r="BE222" s="193">
        <f>IF(N222="základní",J222,0)</f>
        <v>0</v>
      </c>
      <c r="BF222" s="193">
        <f>IF(N222="snížená",J222,0)</f>
        <v>0</v>
      </c>
      <c r="BG222" s="193">
        <f>IF(N222="zákl. přenesená",J222,0)</f>
        <v>0</v>
      </c>
      <c r="BH222" s="193">
        <f>IF(N222="sníž. přenesená",J222,0)</f>
        <v>0</v>
      </c>
      <c r="BI222" s="193">
        <f>IF(N222="nulová",J222,0)</f>
        <v>0</v>
      </c>
      <c r="BJ222" s="17" t="s">
        <v>84</v>
      </c>
      <c r="BK222" s="193">
        <f>ROUND(I222*H222,2)</f>
        <v>0</v>
      </c>
      <c r="BL222" s="17" t="s">
        <v>148</v>
      </c>
      <c r="BM222" s="192" t="s">
        <v>643</v>
      </c>
    </row>
    <row r="223" spans="2:65" s="1" customFormat="1" ht="11.25">
      <c r="B223" s="34"/>
      <c r="C223" s="35"/>
      <c r="D223" s="194" t="s">
        <v>150</v>
      </c>
      <c r="E223" s="35"/>
      <c r="F223" s="195" t="s">
        <v>644</v>
      </c>
      <c r="G223" s="35"/>
      <c r="H223" s="35"/>
      <c r="I223" s="108"/>
      <c r="J223" s="35"/>
      <c r="K223" s="35"/>
      <c r="L223" s="38"/>
      <c r="M223" s="196"/>
      <c r="N223" s="63"/>
      <c r="O223" s="63"/>
      <c r="P223" s="63"/>
      <c r="Q223" s="63"/>
      <c r="R223" s="63"/>
      <c r="S223" s="63"/>
      <c r="T223" s="64"/>
      <c r="AT223" s="17" t="s">
        <v>150</v>
      </c>
      <c r="AU223" s="17" t="s">
        <v>86</v>
      </c>
    </row>
    <row r="224" spans="2:65" s="1" customFormat="1" ht="97.5">
      <c r="B224" s="34"/>
      <c r="C224" s="35"/>
      <c r="D224" s="194" t="s">
        <v>152</v>
      </c>
      <c r="E224" s="35"/>
      <c r="F224" s="197" t="s">
        <v>645</v>
      </c>
      <c r="G224" s="35"/>
      <c r="H224" s="35"/>
      <c r="I224" s="108"/>
      <c r="J224" s="35"/>
      <c r="K224" s="35"/>
      <c r="L224" s="38"/>
      <c r="M224" s="196"/>
      <c r="N224" s="63"/>
      <c r="O224" s="63"/>
      <c r="P224" s="63"/>
      <c r="Q224" s="63"/>
      <c r="R224" s="63"/>
      <c r="S224" s="63"/>
      <c r="T224" s="64"/>
      <c r="AT224" s="17" t="s">
        <v>152</v>
      </c>
      <c r="AU224" s="17" t="s">
        <v>86</v>
      </c>
    </row>
    <row r="225" spans="2:65" s="13" customFormat="1" ht="11.25">
      <c r="B225" s="208"/>
      <c r="C225" s="209"/>
      <c r="D225" s="194" t="s">
        <v>159</v>
      </c>
      <c r="E225" s="210" t="s">
        <v>19</v>
      </c>
      <c r="F225" s="211" t="s">
        <v>646</v>
      </c>
      <c r="G225" s="209"/>
      <c r="H225" s="212">
        <v>3</v>
      </c>
      <c r="I225" s="213"/>
      <c r="J225" s="209"/>
      <c r="K225" s="209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159</v>
      </c>
      <c r="AU225" s="218" t="s">
        <v>86</v>
      </c>
      <c r="AV225" s="13" t="s">
        <v>86</v>
      </c>
      <c r="AW225" s="13" t="s">
        <v>37</v>
      </c>
      <c r="AX225" s="13" t="s">
        <v>84</v>
      </c>
      <c r="AY225" s="218" t="s">
        <v>141</v>
      </c>
    </row>
    <row r="226" spans="2:65" s="1" customFormat="1" ht="16.5" customHeight="1">
      <c r="B226" s="34"/>
      <c r="C226" s="181" t="s">
        <v>359</v>
      </c>
      <c r="D226" s="181" t="s">
        <v>143</v>
      </c>
      <c r="E226" s="182" t="s">
        <v>647</v>
      </c>
      <c r="F226" s="183" t="s">
        <v>648</v>
      </c>
      <c r="G226" s="184" t="s">
        <v>296</v>
      </c>
      <c r="H226" s="185">
        <v>1</v>
      </c>
      <c r="I226" s="186"/>
      <c r="J226" s="187">
        <f>ROUND(I226*H226,2)</f>
        <v>0</v>
      </c>
      <c r="K226" s="183" t="s">
        <v>147</v>
      </c>
      <c r="L226" s="38"/>
      <c r="M226" s="188" t="s">
        <v>19</v>
      </c>
      <c r="N226" s="189" t="s">
        <v>47</v>
      </c>
      <c r="O226" s="63"/>
      <c r="P226" s="190">
        <f>O226*H226</f>
        <v>0</v>
      </c>
      <c r="Q226" s="190">
        <v>2.1167600000000002</v>
      </c>
      <c r="R226" s="190">
        <f>Q226*H226</f>
        <v>2.1167600000000002</v>
      </c>
      <c r="S226" s="190">
        <v>0</v>
      </c>
      <c r="T226" s="191">
        <f>S226*H226</f>
        <v>0</v>
      </c>
      <c r="AR226" s="192" t="s">
        <v>148</v>
      </c>
      <c r="AT226" s="192" t="s">
        <v>143</v>
      </c>
      <c r="AU226" s="192" t="s">
        <v>86</v>
      </c>
      <c r="AY226" s="17" t="s">
        <v>141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7" t="s">
        <v>84</v>
      </c>
      <c r="BK226" s="193">
        <f>ROUND(I226*H226,2)</f>
        <v>0</v>
      </c>
      <c r="BL226" s="17" t="s">
        <v>148</v>
      </c>
      <c r="BM226" s="192" t="s">
        <v>649</v>
      </c>
    </row>
    <row r="227" spans="2:65" s="1" customFormat="1" ht="19.5">
      <c r="B227" s="34"/>
      <c r="C227" s="35"/>
      <c r="D227" s="194" t="s">
        <v>150</v>
      </c>
      <c r="E227" s="35"/>
      <c r="F227" s="195" t="s">
        <v>650</v>
      </c>
      <c r="G227" s="35"/>
      <c r="H227" s="35"/>
      <c r="I227" s="108"/>
      <c r="J227" s="35"/>
      <c r="K227" s="35"/>
      <c r="L227" s="38"/>
      <c r="M227" s="196"/>
      <c r="N227" s="63"/>
      <c r="O227" s="63"/>
      <c r="P227" s="63"/>
      <c r="Q227" s="63"/>
      <c r="R227" s="63"/>
      <c r="S227" s="63"/>
      <c r="T227" s="64"/>
      <c r="AT227" s="17" t="s">
        <v>150</v>
      </c>
      <c r="AU227" s="17" t="s">
        <v>86</v>
      </c>
    </row>
    <row r="228" spans="2:65" s="1" customFormat="1" ht="117">
      <c r="B228" s="34"/>
      <c r="C228" s="35"/>
      <c r="D228" s="194" t="s">
        <v>152</v>
      </c>
      <c r="E228" s="35"/>
      <c r="F228" s="197" t="s">
        <v>651</v>
      </c>
      <c r="G228" s="35"/>
      <c r="H228" s="35"/>
      <c r="I228" s="108"/>
      <c r="J228" s="35"/>
      <c r="K228" s="35"/>
      <c r="L228" s="38"/>
      <c r="M228" s="196"/>
      <c r="N228" s="63"/>
      <c r="O228" s="63"/>
      <c r="P228" s="63"/>
      <c r="Q228" s="63"/>
      <c r="R228" s="63"/>
      <c r="S228" s="63"/>
      <c r="T228" s="64"/>
      <c r="AT228" s="17" t="s">
        <v>152</v>
      </c>
      <c r="AU228" s="17" t="s">
        <v>86</v>
      </c>
    </row>
    <row r="229" spans="2:65" s="13" customFormat="1" ht="11.25">
      <c r="B229" s="208"/>
      <c r="C229" s="209"/>
      <c r="D229" s="194" t="s">
        <v>159</v>
      </c>
      <c r="E229" s="210" t="s">
        <v>19</v>
      </c>
      <c r="F229" s="211" t="s">
        <v>652</v>
      </c>
      <c r="G229" s="209"/>
      <c r="H229" s="212">
        <v>1</v>
      </c>
      <c r="I229" s="213"/>
      <c r="J229" s="209"/>
      <c r="K229" s="209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159</v>
      </c>
      <c r="AU229" s="218" t="s">
        <v>86</v>
      </c>
      <c r="AV229" s="13" t="s">
        <v>86</v>
      </c>
      <c r="AW229" s="13" t="s">
        <v>37</v>
      </c>
      <c r="AX229" s="13" t="s">
        <v>84</v>
      </c>
      <c r="AY229" s="218" t="s">
        <v>141</v>
      </c>
    </row>
    <row r="230" spans="2:65" s="1" customFormat="1" ht="16.5" customHeight="1">
      <c r="B230" s="34"/>
      <c r="C230" s="230" t="s">
        <v>364</v>
      </c>
      <c r="D230" s="230" t="s">
        <v>240</v>
      </c>
      <c r="E230" s="231" t="s">
        <v>653</v>
      </c>
      <c r="F230" s="232" t="s">
        <v>654</v>
      </c>
      <c r="G230" s="233" t="s">
        <v>296</v>
      </c>
      <c r="H230" s="234">
        <v>1</v>
      </c>
      <c r="I230" s="235"/>
      <c r="J230" s="236">
        <f>ROUND(I230*H230,2)</f>
        <v>0</v>
      </c>
      <c r="K230" s="232" t="s">
        <v>19</v>
      </c>
      <c r="L230" s="237"/>
      <c r="M230" s="238" t="s">
        <v>19</v>
      </c>
      <c r="N230" s="239" t="s">
        <v>47</v>
      </c>
      <c r="O230" s="63"/>
      <c r="P230" s="190">
        <f>O230*H230</f>
        <v>0</v>
      </c>
      <c r="Q230" s="190">
        <v>1.4</v>
      </c>
      <c r="R230" s="190">
        <f>Q230*H230</f>
        <v>1.4</v>
      </c>
      <c r="S230" s="190">
        <v>0</v>
      </c>
      <c r="T230" s="191">
        <f>S230*H230</f>
        <v>0</v>
      </c>
      <c r="AR230" s="192" t="s">
        <v>212</v>
      </c>
      <c r="AT230" s="192" t="s">
        <v>240</v>
      </c>
      <c r="AU230" s="192" t="s">
        <v>86</v>
      </c>
      <c r="AY230" s="17" t="s">
        <v>141</v>
      </c>
      <c r="BE230" s="193">
        <f>IF(N230="základní",J230,0)</f>
        <v>0</v>
      </c>
      <c r="BF230" s="193">
        <f>IF(N230="snížená",J230,0)</f>
        <v>0</v>
      </c>
      <c r="BG230" s="193">
        <f>IF(N230="zákl. přenesená",J230,0)</f>
        <v>0</v>
      </c>
      <c r="BH230" s="193">
        <f>IF(N230="sníž. přenesená",J230,0)</f>
        <v>0</v>
      </c>
      <c r="BI230" s="193">
        <f>IF(N230="nulová",J230,0)</f>
        <v>0</v>
      </c>
      <c r="BJ230" s="17" t="s">
        <v>84</v>
      </c>
      <c r="BK230" s="193">
        <f>ROUND(I230*H230,2)</f>
        <v>0</v>
      </c>
      <c r="BL230" s="17" t="s">
        <v>148</v>
      </c>
      <c r="BM230" s="192" t="s">
        <v>655</v>
      </c>
    </row>
    <row r="231" spans="2:65" s="1" customFormat="1" ht="11.25">
      <c r="B231" s="34"/>
      <c r="C231" s="35"/>
      <c r="D231" s="194" t="s">
        <v>150</v>
      </c>
      <c r="E231" s="35"/>
      <c r="F231" s="195" t="s">
        <v>654</v>
      </c>
      <c r="G231" s="35"/>
      <c r="H231" s="35"/>
      <c r="I231" s="108"/>
      <c r="J231" s="35"/>
      <c r="K231" s="35"/>
      <c r="L231" s="38"/>
      <c r="M231" s="196"/>
      <c r="N231" s="63"/>
      <c r="O231" s="63"/>
      <c r="P231" s="63"/>
      <c r="Q231" s="63"/>
      <c r="R231" s="63"/>
      <c r="S231" s="63"/>
      <c r="T231" s="64"/>
      <c r="AT231" s="17" t="s">
        <v>150</v>
      </c>
      <c r="AU231" s="17" t="s">
        <v>86</v>
      </c>
    </row>
    <row r="232" spans="2:65" s="1" customFormat="1" ht="58.5">
      <c r="B232" s="34"/>
      <c r="C232" s="35"/>
      <c r="D232" s="194" t="s">
        <v>232</v>
      </c>
      <c r="E232" s="35"/>
      <c r="F232" s="197" t="s">
        <v>656</v>
      </c>
      <c r="G232" s="35"/>
      <c r="H232" s="35"/>
      <c r="I232" s="108"/>
      <c r="J232" s="35"/>
      <c r="K232" s="35"/>
      <c r="L232" s="38"/>
      <c r="M232" s="196"/>
      <c r="N232" s="63"/>
      <c r="O232" s="63"/>
      <c r="P232" s="63"/>
      <c r="Q232" s="63"/>
      <c r="R232" s="63"/>
      <c r="S232" s="63"/>
      <c r="T232" s="64"/>
      <c r="AT232" s="17" t="s">
        <v>232</v>
      </c>
      <c r="AU232" s="17" t="s">
        <v>86</v>
      </c>
    </row>
    <row r="233" spans="2:65" s="13" customFormat="1" ht="11.25">
      <c r="B233" s="208"/>
      <c r="C233" s="209"/>
      <c r="D233" s="194" t="s">
        <v>159</v>
      </c>
      <c r="E233" s="210" t="s">
        <v>19</v>
      </c>
      <c r="F233" s="211" t="s">
        <v>600</v>
      </c>
      <c r="G233" s="209"/>
      <c r="H233" s="212">
        <v>1</v>
      </c>
      <c r="I233" s="213"/>
      <c r="J233" s="209"/>
      <c r="K233" s="209"/>
      <c r="L233" s="214"/>
      <c r="M233" s="215"/>
      <c r="N233" s="216"/>
      <c r="O233" s="216"/>
      <c r="P233" s="216"/>
      <c r="Q233" s="216"/>
      <c r="R233" s="216"/>
      <c r="S233" s="216"/>
      <c r="T233" s="217"/>
      <c r="AT233" s="218" t="s">
        <v>159</v>
      </c>
      <c r="AU233" s="218" t="s">
        <v>86</v>
      </c>
      <c r="AV233" s="13" t="s">
        <v>86</v>
      </c>
      <c r="AW233" s="13" t="s">
        <v>37</v>
      </c>
      <c r="AX233" s="13" t="s">
        <v>84</v>
      </c>
      <c r="AY233" s="218" t="s">
        <v>141</v>
      </c>
    </row>
    <row r="234" spans="2:65" s="1" customFormat="1" ht="16.5" customHeight="1">
      <c r="B234" s="34"/>
      <c r="C234" s="230" t="s">
        <v>114</v>
      </c>
      <c r="D234" s="230" t="s">
        <v>240</v>
      </c>
      <c r="E234" s="231" t="s">
        <v>657</v>
      </c>
      <c r="F234" s="232" t="s">
        <v>658</v>
      </c>
      <c r="G234" s="233" t="s">
        <v>296</v>
      </c>
      <c r="H234" s="234">
        <v>1</v>
      </c>
      <c r="I234" s="235"/>
      <c r="J234" s="236">
        <f>ROUND(I234*H234,2)</f>
        <v>0</v>
      </c>
      <c r="K234" s="232" t="s">
        <v>147</v>
      </c>
      <c r="L234" s="237"/>
      <c r="M234" s="238" t="s">
        <v>19</v>
      </c>
      <c r="N234" s="239" t="s">
        <v>47</v>
      </c>
      <c r="O234" s="63"/>
      <c r="P234" s="190">
        <f>O234*H234</f>
        <v>0</v>
      </c>
      <c r="Q234" s="190">
        <v>1.0129999999999999</v>
      </c>
      <c r="R234" s="190">
        <f>Q234*H234</f>
        <v>1.0129999999999999</v>
      </c>
      <c r="S234" s="190">
        <v>0</v>
      </c>
      <c r="T234" s="191">
        <f>S234*H234</f>
        <v>0</v>
      </c>
      <c r="AR234" s="192" t="s">
        <v>212</v>
      </c>
      <c r="AT234" s="192" t="s">
        <v>240</v>
      </c>
      <c r="AU234" s="192" t="s">
        <v>86</v>
      </c>
      <c r="AY234" s="17" t="s">
        <v>141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17" t="s">
        <v>84</v>
      </c>
      <c r="BK234" s="193">
        <f>ROUND(I234*H234,2)</f>
        <v>0</v>
      </c>
      <c r="BL234" s="17" t="s">
        <v>148</v>
      </c>
      <c r="BM234" s="192" t="s">
        <v>659</v>
      </c>
    </row>
    <row r="235" spans="2:65" s="1" customFormat="1" ht="11.25">
      <c r="B235" s="34"/>
      <c r="C235" s="35"/>
      <c r="D235" s="194" t="s">
        <v>150</v>
      </c>
      <c r="E235" s="35"/>
      <c r="F235" s="195" t="s">
        <v>658</v>
      </c>
      <c r="G235" s="35"/>
      <c r="H235" s="35"/>
      <c r="I235" s="108"/>
      <c r="J235" s="35"/>
      <c r="K235" s="35"/>
      <c r="L235" s="38"/>
      <c r="M235" s="196"/>
      <c r="N235" s="63"/>
      <c r="O235" s="63"/>
      <c r="P235" s="63"/>
      <c r="Q235" s="63"/>
      <c r="R235" s="63"/>
      <c r="S235" s="63"/>
      <c r="T235" s="64"/>
      <c r="AT235" s="17" t="s">
        <v>150</v>
      </c>
      <c r="AU235" s="17" t="s">
        <v>86</v>
      </c>
    </row>
    <row r="236" spans="2:65" s="1" customFormat="1" ht="19.5">
      <c r="B236" s="34"/>
      <c r="C236" s="35"/>
      <c r="D236" s="194" t="s">
        <v>232</v>
      </c>
      <c r="E236" s="35"/>
      <c r="F236" s="197" t="s">
        <v>660</v>
      </c>
      <c r="G236" s="35"/>
      <c r="H236" s="35"/>
      <c r="I236" s="108"/>
      <c r="J236" s="35"/>
      <c r="K236" s="35"/>
      <c r="L236" s="38"/>
      <c r="M236" s="196"/>
      <c r="N236" s="63"/>
      <c r="O236" s="63"/>
      <c r="P236" s="63"/>
      <c r="Q236" s="63"/>
      <c r="R236" s="63"/>
      <c r="S236" s="63"/>
      <c r="T236" s="64"/>
      <c r="AT236" s="17" t="s">
        <v>232</v>
      </c>
      <c r="AU236" s="17" t="s">
        <v>86</v>
      </c>
    </row>
    <row r="237" spans="2:65" s="13" customFormat="1" ht="11.25">
      <c r="B237" s="208"/>
      <c r="C237" s="209"/>
      <c r="D237" s="194" t="s">
        <v>159</v>
      </c>
      <c r="E237" s="210" t="s">
        <v>19</v>
      </c>
      <c r="F237" s="211" t="s">
        <v>600</v>
      </c>
      <c r="G237" s="209"/>
      <c r="H237" s="212">
        <v>1</v>
      </c>
      <c r="I237" s="213"/>
      <c r="J237" s="209"/>
      <c r="K237" s="209"/>
      <c r="L237" s="214"/>
      <c r="M237" s="215"/>
      <c r="N237" s="216"/>
      <c r="O237" s="216"/>
      <c r="P237" s="216"/>
      <c r="Q237" s="216"/>
      <c r="R237" s="216"/>
      <c r="S237" s="216"/>
      <c r="T237" s="217"/>
      <c r="AT237" s="218" t="s">
        <v>159</v>
      </c>
      <c r="AU237" s="218" t="s">
        <v>86</v>
      </c>
      <c r="AV237" s="13" t="s">
        <v>86</v>
      </c>
      <c r="AW237" s="13" t="s">
        <v>37</v>
      </c>
      <c r="AX237" s="13" t="s">
        <v>84</v>
      </c>
      <c r="AY237" s="218" t="s">
        <v>141</v>
      </c>
    </row>
    <row r="238" spans="2:65" s="1" customFormat="1" ht="16.5" customHeight="1">
      <c r="B238" s="34"/>
      <c r="C238" s="230" t="s">
        <v>374</v>
      </c>
      <c r="D238" s="230" t="s">
        <v>240</v>
      </c>
      <c r="E238" s="231" t="s">
        <v>661</v>
      </c>
      <c r="F238" s="232" t="s">
        <v>662</v>
      </c>
      <c r="G238" s="233" t="s">
        <v>296</v>
      </c>
      <c r="H238" s="234">
        <v>1</v>
      </c>
      <c r="I238" s="235"/>
      <c r="J238" s="236">
        <f>ROUND(I238*H238,2)</f>
        <v>0</v>
      </c>
      <c r="K238" s="232" t="s">
        <v>147</v>
      </c>
      <c r="L238" s="237"/>
      <c r="M238" s="238" t="s">
        <v>19</v>
      </c>
      <c r="N238" s="239" t="s">
        <v>47</v>
      </c>
      <c r="O238" s="63"/>
      <c r="P238" s="190">
        <f>O238*H238</f>
        <v>0</v>
      </c>
      <c r="Q238" s="190">
        <v>0.50600000000000001</v>
      </c>
      <c r="R238" s="190">
        <f>Q238*H238</f>
        <v>0.50600000000000001</v>
      </c>
      <c r="S238" s="190">
        <v>0</v>
      </c>
      <c r="T238" s="191">
        <f>S238*H238</f>
        <v>0</v>
      </c>
      <c r="AR238" s="192" t="s">
        <v>212</v>
      </c>
      <c r="AT238" s="192" t="s">
        <v>240</v>
      </c>
      <c r="AU238" s="192" t="s">
        <v>86</v>
      </c>
      <c r="AY238" s="17" t="s">
        <v>141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7" t="s">
        <v>84</v>
      </c>
      <c r="BK238" s="193">
        <f>ROUND(I238*H238,2)</f>
        <v>0</v>
      </c>
      <c r="BL238" s="17" t="s">
        <v>148</v>
      </c>
      <c r="BM238" s="192" t="s">
        <v>663</v>
      </c>
    </row>
    <row r="239" spans="2:65" s="1" customFormat="1" ht="11.25">
      <c r="B239" s="34"/>
      <c r="C239" s="35"/>
      <c r="D239" s="194" t="s">
        <v>150</v>
      </c>
      <c r="E239" s="35"/>
      <c r="F239" s="195" t="s">
        <v>662</v>
      </c>
      <c r="G239" s="35"/>
      <c r="H239" s="35"/>
      <c r="I239" s="108"/>
      <c r="J239" s="35"/>
      <c r="K239" s="35"/>
      <c r="L239" s="38"/>
      <c r="M239" s="196"/>
      <c r="N239" s="63"/>
      <c r="O239" s="63"/>
      <c r="P239" s="63"/>
      <c r="Q239" s="63"/>
      <c r="R239" s="63"/>
      <c r="S239" s="63"/>
      <c r="T239" s="64"/>
      <c r="AT239" s="17" t="s">
        <v>150</v>
      </c>
      <c r="AU239" s="17" t="s">
        <v>86</v>
      </c>
    </row>
    <row r="240" spans="2:65" s="13" customFormat="1" ht="11.25">
      <c r="B240" s="208"/>
      <c r="C240" s="209"/>
      <c r="D240" s="194" t="s">
        <v>159</v>
      </c>
      <c r="E240" s="210" t="s">
        <v>19</v>
      </c>
      <c r="F240" s="211" t="s">
        <v>600</v>
      </c>
      <c r="G240" s="209"/>
      <c r="H240" s="212">
        <v>1</v>
      </c>
      <c r="I240" s="213"/>
      <c r="J240" s="209"/>
      <c r="K240" s="209"/>
      <c r="L240" s="214"/>
      <c r="M240" s="215"/>
      <c r="N240" s="216"/>
      <c r="O240" s="216"/>
      <c r="P240" s="216"/>
      <c r="Q240" s="216"/>
      <c r="R240" s="216"/>
      <c r="S240" s="216"/>
      <c r="T240" s="217"/>
      <c r="AT240" s="218" t="s">
        <v>159</v>
      </c>
      <c r="AU240" s="218" t="s">
        <v>86</v>
      </c>
      <c r="AV240" s="13" t="s">
        <v>86</v>
      </c>
      <c r="AW240" s="13" t="s">
        <v>37</v>
      </c>
      <c r="AX240" s="13" t="s">
        <v>84</v>
      </c>
      <c r="AY240" s="218" t="s">
        <v>141</v>
      </c>
    </row>
    <row r="241" spans="2:65" s="1" customFormat="1" ht="16.5" customHeight="1">
      <c r="B241" s="34"/>
      <c r="C241" s="230" t="s">
        <v>382</v>
      </c>
      <c r="D241" s="230" t="s">
        <v>240</v>
      </c>
      <c r="E241" s="231" t="s">
        <v>664</v>
      </c>
      <c r="F241" s="232" t="s">
        <v>665</v>
      </c>
      <c r="G241" s="233" t="s">
        <v>296</v>
      </c>
      <c r="H241" s="234">
        <v>1</v>
      </c>
      <c r="I241" s="235"/>
      <c r="J241" s="236">
        <f>ROUND(I241*H241,2)</f>
        <v>0</v>
      </c>
      <c r="K241" s="232" t="s">
        <v>147</v>
      </c>
      <c r="L241" s="237"/>
      <c r="M241" s="238" t="s">
        <v>19</v>
      </c>
      <c r="N241" s="239" t="s">
        <v>47</v>
      </c>
      <c r="O241" s="63"/>
      <c r="P241" s="190">
        <f>O241*H241</f>
        <v>0</v>
      </c>
      <c r="Q241" s="190">
        <v>0.58499999999999996</v>
      </c>
      <c r="R241" s="190">
        <f>Q241*H241</f>
        <v>0.58499999999999996</v>
      </c>
      <c r="S241" s="190">
        <v>0</v>
      </c>
      <c r="T241" s="191">
        <f>S241*H241</f>
        <v>0</v>
      </c>
      <c r="AR241" s="192" t="s">
        <v>212</v>
      </c>
      <c r="AT241" s="192" t="s">
        <v>240</v>
      </c>
      <c r="AU241" s="192" t="s">
        <v>86</v>
      </c>
      <c r="AY241" s="17" t="s">
        <v>141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7" t="s">
        <v>84</v>
      </c>
      <c r="BK241" s="193">
        <f>ROUND(I241*H241,2)</f>
        <v>0</v>
      </c>
      <c r="BL241" s="17" t="s">
        <v>148</v>
      </c>
      <c r="BM241" s="192" t="s">
        <v>666</v>
      </c>
    </row>
    <row r="242" spans="2:65" s="1" customFormat="1" ht="11.25">
      <c r="B242" s="34"/>
      <c r="C242" s="35"/>
      <c r="D242" s="194" t="s">
        <v>150</v>
      </c>
      <c r="E242" s="35"/>
      <c r="F242" s="195" t="s">
        <v>665</v>
      </c>
      <c r="G242" s="35"/>
      <c r="H242" s="35"/>
      <c r="I242" s="108"/>
      <c r="J242" s="35"/>
      <c r="K242" s="35"/>
      <c r="L242" s="38"/>
      <c r="M242" s="196"/>
      <c r="N242" s="63"/>
      <c r="O242" s="63"/>
      <c r="P242" s="63"/>
      <c r="Q242" s="63"/>
      <c r="R242" s="63"/>
      <c r="S242" s="63"/>
      <c r="T242" s="64"/>
      <c r="AT242" s="17" t="s">
        <v>150</v>
      </c>
      <c r="AU242" s="17" t="s">
        <v>86</v>
      </c>
    </row>
    <row r="243" spans="2:65" s="13" customFormat="1" ht="11.25">
      <c r="B243" s="208"/>
      <c r="C243" s="209"/>
      <c r="D243" s="194" t="s">
        <v>159</v>
      </c>
      <c r="E243" s="210" t="s">
        <v>19</v>
      </c>
      <c r="F243" s="211" t="s">
        <v>600</v>
      </c>
      <c r="G243" s="209"/>
      <c r="H243" s="212">
        <v>1</v>
      </c>
      <c r="I243" s="213"/>
      <c r="J243" s="209"/>
      <c r="K243" s="209"/>
      <c r="L243" s="214"/>
      <c r="M243" s="215"/>
      <c r="N243" s="216"/>
      <c r="O243" s="216"/>
      <c r="P243" s="216"/>
      <c r="Q243" s="216"/>
      <c r="R243" s="216"/>
      <c r="S243" s="216"/>
      <c r="T243" s="217"/>
      <c r="AT243" s="218" t="s">
        <v>159</v>
      </c>
      <c r="AU243" s="218" t="s">
        <v>86</v>
      </c>
      <c r="AV243" s="13" t="s">
        <v>86</v>
      </c>
      <c r="AW243" s="13" t="s">
        <v>37</v>
      </c>
      <c r="AX243" s="13" t="s">
        <v>84</v>
      </c>
      <c r="AY243" s="218" t="s">
        <v>141</v>
      </c>
    </row>
    <row r="244" spans="2:65" s="1" customFormat="1" ht="16.5" customHeight="1">
      <c r="B244" s="34"/>
      <c r="C244" s="230" t="s">
        <v>388</v>
      </c>
      <c r="D244" s="230" t="s">
        <v>240</v>
      </c>
      <c r="E244" s="231" t="s">
        <v>667</v>
      </c>
      <c r="F244" s="232" t="s">
        <v>668</v>
      </c>
      <c r="G244" s="233" t="s">
        <v>296</v>
      </c>
      <c r="H244" s="234">
        <v>3</v>
      </c>
      <c r="I244" s="235"/>
      <c r="J244" s="236">
        <f>ROUND(I244*H244,2)</f>
        <v>0</v>
      </c>
      <c r="K244" s="232" t="s">
        <v>147</v>
      </c>
      <c r="L244" s="237"/>
      <c r="M244" s="238" t="s">
        <v>19</v>
      </c>
      <c r="N244" s="239" t="s">
        <v>47</v>
      </c>
      <c r="O244" s="63"/>
      <c r="P244" s="190">
        <f>O244*H244</f>
        <v>0</v>
      </c>
      <c r="Q244" s="190">
        <v>2E-3</v>
      </c>
      <c r="R244" s="190">
        <f>Q244*H244</f>
        <v>6.0000000000000001E-3</v>
      </c>
      <c r="S244" s="190">
        <v>0</v>
      </c>
      <c r="T244" s="191">
        <f>S244*H244</f>
        <v>0</v>
      </c>
      <c r="AR244" s="192" t="s">
        <v>212</v>
      </c>
      <c r="AT244" s="192" t="s">
        <v>240</v>
      </c>
      <c r="AU244" s="192" t="s">
        <v>86</v>
      </c>
      <c r="AY244" s="17" t="s">
        <v>141</v>
      </c>
      <c r="BE244" s="193">
        <f>IF(N244="základní",J244,0)</f>
        <v>0</v>
      </c>
      <c r="BF244" s="193">
        <f>IF(N244="snížená",J244,0)</f>
        <v>0</v>
      </c>
      <c r="BG244" s="193">
        <f>IF(N244="zákl. přenesená",J244,0)</f>
        <v>0</v>
      </c>
      <c r="BH244" s="193">
        <f>IF(N244="sníž. přenesená",J244,0)</f>
        <v>0</v>
      </c>
      <c r="BI244" s="193">
        <f>IF(N244="nulová",J244,0)</f>
        <v>0</v>
      </c>
      <c r="BJ244" s="17" t="s">
        <v>84</v>
      </c>
      <c r="BK244" s="193">
        <f>ROUND(I244*H244,2)</f>
        <v>0</v>
      </c>
      <c r="BL244" s="17" t="s">
        <v>148</v>
      </c>
      <c r="BM244" s="192" t="s">
        <v>669</v>
      </c>
    </row>
    <row r="245" spans="2:65" s="1" customFormat="1" ht="11.25">
      <c r="B245" s="34"/>
      <c r="C245" s="35"/>
      <c r="D245" s="194" t="s">
        <v>150</v>
      </c>
      <c r="E245" s="35"/>
      <c r="F245" s="195" t="s">
        <v>668</v>
      </c>
      <c r="G245" s="35"/>
      <c r="H245" s="35"/>
      <c r="I245" s="108"/>
      <c r="J245" s="35"/>
      <c r="K245" s="35"/>
      <c r="L245" s="38"/>
      <c r="M245" s="196"/>
      <c r="N245" s="63"/>
      <c r="O245" s="63"/>
      <c r="P245" s="63"/>
      <c r="Q245" s="63"/>
      <c r="R245" s="63"/>
      <c r="S245" s="63"/>
      <c r="T245" s="64"/>
      <c r="AT245" s="17" t="s">
        <v>150</v>
      </c>
      <c r="AU245" s="17" t="s">
        <v>86</v>
      </c>
    </row>
    <row r="246" spans="2:65" s="13" customFormat="1" ht="11.25">
      <c r="B246" s="208"/>
      <c r="C246" s="209"/>
      <c r="D246" s="194" t="s">
        <v>159</v>
      </c>
      <c r="E246" s="210" t="s">
        <v>19</v>
      </c>
      <c r="F246" s="211" t="s">
        <v>670</v>
      </c>
      <c r="G246" s="209"/>
      <c r="H246" s="212">
        <v>3</v>
      </c>
      <c r="I246" s="213"/>
      <c r="J246" s="209"/>
      <c r="K246" s="209"/>
      <c r="L246" s="214"/>
      <c r="M246" s="215"/>
      <c r="N246" s="216"/>
      <c r="O246" s="216"/>
      <c r="P246" s="216"/>
      <c r="Q246" s="216"/>
      <c r="R246" s="216"/>
      <c r="S246" s="216"/>
      <c r="T246" s="217"/>
      <c r="AT246" s="218" t="s">
        <v>159</v>
      </c>
      <c r="AU246" s="218" t="s">
        <v>86</v>
      </c>
      <c r="AV246" s="13" t="s">
        <v>86</v>
      </c>
      <c r="AW246" s="13" t="s">
        <v>37</v>
      </c>
      <c r="AX246" s="13" t="s">
        <v>84</v>
      </c>
      <c r="AY246" s="218" t="s">
        <v>141</v>
      </c>
    </row>
    <row r="247" spans="2:65" s="1" customFormat="1" ht="16.5" customHeight="1">
      <c r="B247" s="34"/>
      <c r="C247" s="181" t="s">
        <v>396</v>
      </c>
      <c r="D247" s="181" t="s">
        <v>143</v>
      </c>
      <c r="E247" s="182" t="s">
        <v>671</v>
      </c>
      <c r="F247" s="183" t="s">
        <v>672</v>
      </c>
      <c r="G247" s="184" t="s">
        <v>296</v>
      </c>
      <c r="H247" s="185">
        <v>1</v>
      </c>
      <c r="I247" s="186"/>
      <c r="J247" s="187">
        <f>ROUND(I247*H247,2)</f>
        <v>0</v>
      </c>
      <c r="K247" s="183" t="s">
        <v>147</v>
      </c>
      <c r="L247" s="38"/>
      <c r="M247" s="188" t="s">
        <v>19</v>
      </c>
      <c r="N247" s="189" t="s">
        <v>47</v>
      </c>
      <c r="O247" s="63"/>
      <c r="P247" s="190">
        <f>O247*H247</f>
        <v>0</v>
      </c>
      <c r="Q247" s="190">
        <v>0.21734000000000001</v>
      </c>
      <c r="R247" s="190">
        <f>Q247*H247</f>
        <v>0.21734000000000001</v>
      </c>
      <c r="S247" s="190">
        <v>0</v>
      </c>
      <c r="T247" s="191">
        <f>S247*H247</f>
        <v>0</v>
      </c>
      <c r="AR247" s="192" t="s">
        <v>148</v>
      </c>
      <c r="AT247" s="192" t="s">
        <v>143</v>
      </c>
      <c r="AU247" s="192" t="s">
        <v>86</v>
      </c>
      <c r="AY247" s="17" t="s">
        <v>141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17" t="s">
        <v>84</v>
      </c>
      <c r="BK247" s="193">
        <f>ROUND(I247*H247,2)</f>
        <v>0</v>
      </c>
      <c r="BL247" s="17" t="s">
        <v>148</v>
      </c>
      <c r="BM247" s="192" t="s">
        <v>673</v>
      </c>
    </row>
    <row r="248" spans="2:65" s="1" customFormat="1" ht="11.25">
      <c r="B248" s="34"/>
      <c r="C248" s="35"/>
      <c r="D248" s="194" t="s">
        <v>150</v>
      </c>
      <c r="E248" s="35"/>
      <c r="F248" s="195" t="s">
        <v>674</v>
      </c>
      <c r="G248" s="35"/>
      <c r="H248" s="35"/>
      <c r="I248" s="108"/>
      <c r="J248" s="35"/>
      <c r="K248" s="35"/>
      <c r="L248" s="38"/>
      <c r="M248" s="196"/>
      <c r="N248" s="63"/>
      <c r="O248" s="63"/>
      <c r="P248" s="63"/>
      <c r="Q248" s="63"/>
      <c r="R248" s="63"/>
      <c r="S248" s="63"/>
      <c r="T248" s="64"/>
      <c r="AT248" s="17" t="s">
        <v>150</v>
      </c>
      <c r="AU248" s="17" t="s">
        <v>86</v>
      </c>
    </row>
    <row r="249" spans="2:65" s="1" customFormat="1" ht="136.5">
      <c r="B249" s="34"/>
      <c r="C249" s="35"/>
      <c r="D249" s="194" t="s">
        <v>152</v>
      </c>
      <c r="E249" s="35"/>
      <c r="F249" s="197" t="s">
        <v>675</v>
      </c>
      <c r="G249" s="35"/>
      <c r="H249" s="35"/>
      <c r="I249" s="108"/>
      <c r="J249" s="35"/>
      <c r="K249" s="35"/>
      <c r="L249" s="38"/>
      <c r="M249" s="196"/>
      <c r="N249" s="63"/>
      <c r="O249" s="63"/>
      <c r="P249" s="63"/>
      <c r="Q249" s="63"/>
      <c r="R249" s="63"/>
      <c r="S249" s="63"/>
      <c r="T249" s="64"/>
      <c r="AT249" s="17" t="s">
        <v>152</v>
      </c>
      <c r="AU249" s="17" t="s">
        <v>86</v>
      </c>
    </row>
    <row r="250" spans="2:65" s="13" customFormat="1" ht="11.25">
      <c r="B250" s="208"/>
      <c r="C250" s="209"/>
      <c r="D250" s="194" t="s">
        <v>159</v>
      </c>
      <c r="E250" s="210" t="s">
        <v>19</v>
      </c>
      <c r="F250" s="211" t="s">
        <v>600</v>
      </c>
      <c r="G250" s="209"/>
      <c r="H250" s="212">
        <v>1</v>
      </c>
      <c r="I250" s="213"/>
      <c r="J250" s="209"/>
      <c r="K250" s="209"/>
      <c r="L250" s="214"/>
      <c r="M250" s="215"/>
      <c r="N250" s="216"/>
      <c r="O250" s="216"/>
      <c r="P250" s="216"/>
      <c r="Q250" s="216"/>
      <c r="R250" s="216"/>
      <c r="S250" s="216"/>
      <c r="T250" s="217"/>
      <c r="AT250" s="218" t="s">
        <v>159</v>
      </c>
      <c r="AU250" s="218" t="s">
        <v>86</v>
      </c>
      <c r="AV250" s="13" t="s">
        <v>86</v>
      </c>
      <c r="AW250" s="13" t="s">
        <v>37</v>
      </c>
      <c r="AX250" s="13" t="s">
        <v>84</v>
      </c>
      <c r="AY250" s="218" t="s">
        <v>141</v>
      </c>
    </row>
    <row r="251" spans="2:65" s="1" customFormat="1" ht="16.5" customHeight="1">
      <c r="B251" s="34"/>
      <c r="C251" s="230" t="s">
        <v>402</v>
      </c>
      <c r="D251" s="230" t="s">
        <v>240</v>
      </c>
      <c r="E251" s="231" t="s">
        <v>676</v>
      </c>
      <c r="F251" s="232" t="s">
        <v>677</v>
      </c>
      <c r="G251" s="233" t="s">
        <v>296</v>
      </c>
      <c r="H251" s="234">
        <v>1</v>
      </c>
      <c r="I251" s="235"/>
      <c r="J251" s="236">
        <f>ROUND(I251*H251,2)</f>
        <v>0</v>
      </c>
      <c r="K251" s="232" t="s">
        <v>147</v>
      </c>
      <c r="L251" s="237"/>
      <c r="M251" s="238" t="s">
        <v>19</v>
      </c>
      <c r="N251" s="239" t="s">
        <v>47</v>
      </c>
      <c r="O251" s="63"/>
      <c r="P251" s="190">
        <f>O251*H251</f>
        <v>0</v>
      </c>
      <c r="Q251" s="190">
        <v>0.16200000000000001</v>
      </c>
      <c r="R251" s="190">
        <f>Q251*H251</f>
        <v>0.16200000000000001</v>
      </c>
      <c r="S251" s="190">
        <v>0</v>
      </c>
      <c r="T251" s="191">
        <f>S251*H251</f>
        <v>0</v>
      </c>
      <c r="AR251" s="192" t="s">
        <v>212</v>
      </c>
      <c r="AT251" s="192" t="s">
        <v>240</v>
      </c>
      <c r="AU251" s="192" t="s">
        <v>86</v>
      </c>
      <c r="AY251" s="17" t="s">
        <v>141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7" t="s">
        <v>84</v>
      </c>
      <c r="BK251" s="193">
        <f>ROUND(I251*H251,2)</f>
        <v>0</v>
      </c>
      <c r="BL251" s="17" t="s">
        <v>148</v>
      </c>
      <c r="BM251" s="192" t="s">
        <v>678</v>
      </c>
    </row>
    <row r="252" spans="2:65" s="1" customFormat="1" ht="11.25">
      <c r="B252" s="34"/>
      <c r="C252" s="35"/>
      <c r="D252" s="194" t="s">
        <v>150</v>
      </c>
      <c r="E252" s="35"/>
      <c r="F252" s="195" t="s">
        <v>677</v>
      </c>
      <c r="G252" s="35"/>
      <c r="H252" s="35"/>
      <c r="I252" s="108"/>
      <c r="J252" s="35"/>
      <c r="K252" s="35"/>
      <c r="L252" s="38"/>
      <c r="M252" s="196"/>
      <c r="N252" s="63"/>
      <c r="O252" s="63"/>
      <c r="P252" s="63"/>
      <c r="Q252" s="63"/>
      <c r="R252" s="63"/>
      <c r="S252" s="63"/>
      <c r="T252" s="64"/>
      <c r="AT252" s="17" t="s">
        <v>150</v>
      </c>
      <c r="AU252" s="17" t="s">
        <v>86</v>
      </c>
    </row>
    <row r="253" spans="2:65" s="1" customFormat="1" ht="29.25">
      <c r="B253" s="34"/>
      <c r="C253" s="35"/>
      <c r="D253" s="194" t="s">
        <v>232</v>
      </c>
      <c r="E253" s="35"/>
      <c r="F253" s="197" t="s">
        <v>679</v>
      </c>
      <c r="G253" s="35"/>
      <c r="H253" s="35"/>
      <c r="I253" s="108"/>
      <c r="J253" s="35"/>
      <c r="K253" s="35"/>
      <c r="L253" s="38"/>
      <c r="M253" s="196"/>
      <c r="N253" s="63"/>
      <c r="O253" s="63"/>
      <c r="P253" s="63"/>
      <c r="Q253" s="63"/>
      <c r="R253" s="63"/>
      <c r="S253" s="63"/>
      <c r="T253" s="64"/>
      <c r="AT253" s="17" t="s">
        <v>232</v>
      </c>
      <c r="AU253" s="17" t="s">
        <v>86</v>
      </c>
    </row>
    <row r="254" spans="2:65" s="13" customFormat="1" ht="11.25">
      <c r="B254" s="208"/>
      <c r="C254" s="209"/>
      <c r="D254" s="194" t="s">
        <v>159</v>
      </c>
      <c r="E254" s="210" t="s">
        <v>19</v>
      </c>
      <c r="F254" s="211" t="s">
        <v>600</v>
      </c>
      <c r="G254" s="209"/>
      <c r="H254" s="212">
        <v>1</v>
      </c>
      <c r="I254" s="213"/>
      <c r="J254" s="209"/>
      <c r="K254" s="209"/>
      <c r="L254" s="214"/>
      <c r="M254" s="215"/>
      <c r="N254" s="216"/>
      <c r="O254" s="216"/>
      <c r="P254" s="216"/>
      <c r="Q254" s="216"/>
      <c r="R254" s="216"/>
      <c r="S254" s="216"/>
      <c r="T254" s="217"/>
      <c r="AT254" s="218" t="s">
        <v>159</v>
      </c>
      <c r="AU254" s="218" t="s">
        <v>86</v>
      </c>
      <c r="AV254" s="13" t="s">
        <v>86</v>
      </c>
      <c r="AW254" s="13" t="s">
        <v>37</v>
      </c>
      <c r="AX254" s="13" t="s">
        <v>84</v>
      </c>
      <c r="AY254" s="218" t="s">
        <v>141</v>
      </c>
    </row>
    <row r="255" spans="2:65" s="1" customFormat="1" ht="16.5" customHeight="1">
      <c r="B255" s="34"/>
      <c r="C255" s="181" t="s">
        <v>409</v>
      </c>
      <c r="D255" s="181" t="s">
        <v>143</v>
      </c>
      <c r="E255" s="182" t="s">
        <v>471</v>
      </c>
      <c r="F255" s="183" t="s">
        <v>472</v>
      </c>
      <c r="G255" s="184" t="s">
        <v>113</v>
      </c>
      <c r="H255" s="185">
        <v>71.099999999999994</v>
      </c>
      <c r="I255" s="186"/>
      <c r="J255" s="187">
        <f>ROUND(I255*H255,2)</f>
        <v>0</v>
      </c>
      <c r="K255" s="183" t="s">
        <v>147</v>
      </c>
      <c r="L255" s="38"/>
      <c r="M255" s="188" t="s">
        <v>19</v>
      </c>
      <c r="N255" s="189" t="s">
        <v>47</v>
      </c>
      <c r="O255" s="63"/>
      <c r="P255" s="190">
        <f>O255*H255</f>
        <v>0</v>
      </c>
      <c r="Q255" s="190">
        <v>6.9999999999999994E-5</v>
      </c>
      <c r="R255" s="190">
        <f>Q255*H255</f>
        <v>4.9769999999999988E-3</v>
      </c>
      <c r="S255" s="190">
        <v>0</v>
      </c>
      <c r="T255" s="191">
        <f>S255*H255</f>
        <v>0</v>
      </c>
      <c r="AR255" s="192" t="s">
        <v>148</v>
      </c>
      <c r="AT255" s="192" t="s">
        <v>143</v>
      </c>
      <c r="AU255" s="192" t="s">
        <v>86</v>
      </c>
      <c r="AY255" s="17" t="s">
        <v>141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7" t="s">
        <v>84</v>
      </c>
      <c r="BK255" s="193">
        <f>ROUND(I255*H255,2)</f>
        <v>0</v>
      </c>
      <c r="BL255" s="17" t="s">
        <v>148</v>
      </c>
      <c r="BM255" s="192" t="s">
        <v>680</v>
      </c>
    </row>
    <row r="256" spans="2:65" s="1" customFormat="1" ht="11.25">
      <c r="B256" s="34"/>
      <c r="C256" s="35"/>
      <c r="D256" s="194" t="s">
        <v>150</v>
      </c>
      <c r="E256" s="35"/>
      <c r="F256" s="195" t="s">
        <v>474</v>
      </c>
      <c r="G256" s="35"/>
      <c r="H256" s="35"/>
      <c r="I256" s="108"/>
      <c r="J256" s="35"/>
      <c r="K256" s="35"/>
      <c r="L256" s="38"/>
      <c r="M256" s="196"/>
      <c r="N256" s="63"/>
      <c r="O256" s="63"/>
      <c r="P256" s="63"/>
      <c r="Q256" s="63"/>
      <c r="R256" s="63"/>
      <c r="S256" s="63"/>
      <c r="T256" s="64"/>
      <c r="AT256" s="17" t="s">
        <v>150</v>
      </c>
      <c r="AU256" s="17" t="s">
        <v>86</v>
      </c>
    </row>
    <row r="257" spans="2:65" s="13" customFormat="1" ht="11.25">
      <c r="B257" s="208"/>
      <c r="C257" s="209"/>
      <c r="D257" s="194" t="s">
        <v>159</v>
      </c>
      <c r="E257" s="210" t="s">
        <v>19</v>
      </c>
      <c r="F257" s="211" t="s">
        <v>522</v>
      </c>
      <c r="G257" s="209"/>
      <c r="H257" s="212">
        <v>71.099999999999994</v>
      </c>
      <c r="I257" s="213"/>
      <c r="J257" s="209"/>
      <c r="K257" s="209"/>
      <c r="L257" s="214"/>
      <c r="M257" s="215"/>
      <c r="N257" s="216"/>
      <c r="O257" s="216"/>
      <c r="P257" s="216"/>
      <c r="Q257" s="216"/>
      <c r="R257" s="216"/>
      <c r="S257" s="216"/>
      <c r="T257" s="217"/>
      <c r="AT257" s="218" t="s">
        <v>159</v>
      </c>
      <c r="AU257" s="218" t="s">
        <v>86</v>
      </c>
      <c r="AV257" s="13" t="s">
        <v>86</v>
      </c>
      <c r="AW257" s="13" t="s">
        <v>37</v>
      </c>
      <c r="AX257" s="13" t="s">
        <v>84</v>
      </c>
      <c r="AY257" s="218" t="s">
        <v>141</v>
      </c>
    </row>
    <row r="258" spans="2:65" s="11" customFormat="1" ht="22.9" customHeight="1">
      <c r="B258" s="165"/>
      <c r="C258" s="166"/>
      <c r="D258" s="167" t="s">
        <v>75</v>
      </c>
      <c r="E258" s="179" t="s">
        <v>681</v>
      </c>
      <c r="F258" s="179" t="s">
        <v>682</v>
      </c>
      <c r="G258" s="166"/>
      <c r="H258" s="166"/>
      <c r="I258" s="169"/>
      <c r="J258" s="180">
        <f>BK258</f>
        <v>0</v>
      </c>
      <c r="K258" s="166"/>
      <c r="L258" s="171"/>
      <c r="M258" s="172"/>
      <c r="N258" s="173"/>
      <c r="O258" s="173"/>
      <c r="P258" s="174">
        <f>SUM(P259:P284)</f>
        <v>0</v>
      </c>
      <c r="Q258" s="173"/>
      <c r="R258" s="174">
        <f>SUM(R259:R284)</f>
        <v>0</v>
      </c>
      <c r="S258" s="173"/>
      <c r="T258" s="175">
        <f>SUM(T259:T284)</f>
        <v>0</v>
      </c>
      <c r="AR258" s="176" t="s">
        <v>84</v>
      </c>
      <c r="AT258" s="177" t="s">
        <v>75</v>
      </c>
      <c r="AU258" s="177" t="s">
        <v>84</v>
      </c>
      <c r="AY258" s="176" t="s">
        <v>141</v>
      </c>
      <c r="BK258" s="178">
        <f>SUM(BK259:BK284)</f>
        <v>0</v>
      </c>
    </row>
    <row r="259" spans="2:65" s="1" customFormat="1" ht="16.5" customHeight="1">
      <c r="B259" s="34"/>
      <c r="C259" s="181" t="s">
        <v>413</v>
      </c>
      <c r="D259" s="181" t="s">
        <v>143</v>
      </c>
      <c r="E259" s="182" t="s">
        <v>683</v>
      </c>
      <c r="F259" s="183" t="s">
        <v>684</v>
      </c>
      <c r="G259" s="184" t="s">
        <v>221</v>
      </c>
      <c r="H259" s="185">
        <v>1.2</v>
      </c>
      <c r="I259" s="186"/>
      <c r="J259" s="187">
        <f>ROUND(I259*H259,2)</f>
        <v>0</v>
      </c>
      <c r="K259" s="183" t="s">
        <v>147</v>
      </c>
      <c r="L259" s="38"/>
      <c r="M259" s="188" t="s">
        <v>19</v>
      </c>
      <c r="N259" s="189" t="s">
        <v>47</v>
      </c>
      <c r="O259" s="63"/>
      <c r="P259" s="190">
        <f>O259*H259</f>
        <v>0</v>
      </c>
      <c r="Q259" s="190">
        <v>0</v>
      </c>
      <c r="R259" s="190">
        <f>Q259*H259</f>
        <v>0</v>
      </c>
      <c r="S259" s="190">
        <v>0</v>
      </c>
      <c r="T259" s="191">
        <f>S259*H259</f>
        <v>0</v>
      </c>
      <c r="AR259" s="192" t="s">
        <v>148</v>
      </c>
      <c r="AT259" s="192" t="s">
        <v>143</v>
      </c>
      <c r="AU259" s="192" t="s">
        <v>86</v>
      </c>
      <c r="AY259" s="17" t="s">
        <v>141</v>
      </c>
      <c r="BE259" s="193">
        <f>IF(N259="základní",J259,0)</f>
        <v>0</v>
      </c>
      <c r="BF259" s="193">
        <f>IF(N259="snížená",J259,0)</f>
        <v>0</v>
      </c>
      <c r="BG259" s="193">
        <f>IF(N259="zákl. přenesená",J259,0)</f>
        <v>0</v>
      </c>
      <c r="BH259" s="193">
        <f>IF(N259="sníž. přenesená",J259,0)</f>
        <v>0</v>
      </c>
      <c r="BI259" s="193">
        <f>IF(N259="nulová",J259,0)</f>
        <v>0</v>
      </c>
      <c r="BJ259" s="17" t="s">
        <v>84</v>
      </c>
      <c r="BK259" s="193">
        <f>ROUND(I259*H259,2)</f>
        <v>0</v>
      </c>
      <c r="BL259" s="17" t="s">
        <v>148</v>
      </c>
      <c r="BM259" s="192" t="s">
        <v>685</v>
      </c>
    </row>
    <row r="260" spans="2:65" s="1" customFormat="1" ht="19.5">
      <c r="B260" s="34"/>
      <c r="C260" s="35"/>
      <c r="D260" s="194" t="s">
        <v>150</v>
      </c>
      <c r="E260" s="35"/>
      <c r="F260" s="195" t="s">
        <v>686</v>
      </c>
      <c r="G260" s="35"/>
      <c r="H260" s="35"/>
      <c r="I260" s="108"/>
      <c r="J260" s="35"/>
      <c r="K260" s="35"/>
      <c r="L260" s="38"/>
      <c r="M260" s="196"/>
      <c r="N260" s="63"/>
      <c r="O260" s="63"/>
      <c r="P260" s="63"/>
      <c r="Q260" s="63"/>
      <c r="R260" s="63"/>
      <c r="S260" s="63"/>
      <c r="T260" s="64"/>
      <c r="AT260" s="17" t="s">
        <v>150</v>
      </c>
      <c r="AU260" s="17" t="s">
        <v>86</v>
      </c>
    </row>
    <row r="261" spans="2:65" s="1" customFormat="1" ht="58.5">
      <c r="B261" s="34"/>
      <c r="C261" s="35"/>
      <c r="D261" s="194" t="s">
        <v>152</v>
      </c>
      <c r="E261" s="35"/>
      <c r="F261" s="197" t="s">
        <v>687</v>
      </c>
      <c r="G261" s="35"/>
      <c r="H261" s="35"/>
      <c r="I261" s="108"/>
      <c r="J261" s="35"/>
      <c r="K261" s="35"/>
      <c r="L261" s="38"/>
      <c r="M261" s="196"/>
      <c r="N261" s="63"/>
      <c r="O261" s="63"/>
      <c r="P261" s="63"/>
      <c r="Q261" s="63"/>
      <c r="R261" s="63"/>
      <c r="S261" s="63"/>
      <c r="T261" s="64"/>
      <c r="AT261" s="17" t="s">
        <v>152</v>
      </c>
      <c r="AU261" s="17" t="s">
        <v>86</v>
      </c>
    </row>
    <row r="262" spans="2:65" s="13" customFormat="1" ht="11.25">
      <c r="B262" s="208"/>
      <c r="C262" s="209"/>
      <c r="D262" s="194" t="s">
        <v>159</v>
      </c>
      <c r="E262" s="210" t="s">
        <v>19</v>
      </c>
      <c r="F262" s="211" t="s">
        <v>688</v>
      </c>
      <c r="G262" s="209"/>
      <c r="H262" s="212">
        <v>1.2</v>
      </c>
      <c r="I262" s="213"/>
      <c r="J262" s="209"/>
      <c r="K262" s="209"/>
      <c r="L262" s="214"/>
      <c r="M262" s="215"/>
      <c r="N262" s="216"/>
      <c r="O262" s="216"/>
      <c r="P262" s="216"/>
      <c r="Q262" s="216"/>
      <c r="R262" s="216"/>
      <c r="S262" s="216"/>
      <c r="T262" s="217"/>
      <c r="AT262" s="218" t="s">
        <v>159</v>
      </c>
      <c r="AU262" s="218" t="s">
        <v>86</v>
      </c>
      <c r="AV262" s="13" t="s">
        <v>86</v>
      </c>
      <c r="AW262" s="13" t="s">
        <v>37</v>
      </c>
      <c r="AX262" s="13" t="s">
        <v>84</v>
      </c>
      <c r="AY262" s="218" t="s">
        <v>141</v>
      </c>
    </row>
    <row r="263" spans="2:65" s="1" customFormat="1" ht="16.5" customHeight="1">
      <c r="B263" s="34"/>
      <c r="C263" s="181" t="s">
        <v>417</v>
      </c>
      <c r="D263" s="181" t="s">
        <v>143</v>
      </c>
      <c r="E263" s="182" t="s">
        <v>689</v>
      </c>
      <c r="F263" s="183" t="s">
        <v>690</v>
      </c>
      <c r="G263" s="184" t="s">
        <v>221</v>
      </c>
      <c r="H263" s="185">
        <v>11.16</v>
      </c>
      <c r="I263" s="186"/>
      <c r="J263" s="187">
        <f>ROUND(I263*H263,2)</f>
        <v>0</v>
      </c>
      <c r="K263" s="183" t="s">
        <v>147</v>
      </c>
      <c r="L263" s="38"/>
      <c r="M263" s="188" t="s">
        <v>19</v>
      </c>
      <c r="N263" s="189" t="s">
        <v>47</v>
      </c>
      <c r="O263" s="63"/>
      <c r="P263" s="190">
        <f>O263*H263</f>
        <v>0</v>
      </c>
      <c r="Q263" s="190">
        <v>0</v>
      </c>
      <c r="R263" s="190">
        <f>Q263*H263</f>
        <v>0</v>
      </c>
      <c r="S263" s="190">
        <v>0</v>
      </c>
      <c r="T263" s="191">
        <f>S263*H263</f>
        <v>0</v>
      </c>
      <c r="AR263" s="192" t="s">
        <v>148</v>
      </c>
      <c r="AT263" s="192" t="s">
        <v>143</v>
      </c>
      <c r="AU263" s="192" t="s">
        <v>86</v>
      </c>
      <c r="AY263" s="17" t="s">
        <v>141</v>
      </c>
      <c r="BE263" s="193">
        <f>IF(N263="základní",J263,0)</f>
        <v>0</v>
      </c>
      <c r="BF263" s="193">
        <f>IF(N263="snížená",J263,0)</f>
        <v>0</v>
      </c>
      <c r="BG263" s="193">
        <f>IF(N263="zákl. přenesená",J263,0)</f>
        <v>0</v>
      </c>
      <c r="BH263" s="193">
        <f>IF(N263="sníž. přenesená",J263,0)</f>
        <v>0</v>
      </c>
      <c r="BI263" s="193">
        <f>IF(N263="nulová",J263,0)</f>
        <v>0</v>
      </c>
      <c r="BJ263" s="17" t="s">
        <v>84</v>
      </c>
      <c r="BK263" s="193">
        <f>ROUND(I263*H263,2)</f>
        <v>0</v>
      </c>
      <c r="BL263" s="17" t="s">
        <v>148</v>
      </c>
      <c r="BM263" s="192" t="s">
        <v>691</v>
      </c>
    </row>
    <row r="264" spans="2:65" s="1" customFormat="1" ht="19.5">
      <c r="B264" s="34"/>
      <c r="C264" s="35"/>
      <c r="D264" s="194" t="s">
        <v>150</v>
      </c>
      <c r="E264" s="35"/>
      <c r="F264" s="195" t="s">
        <v>692</v>
      </c>
      <c r="G264" s="35"/>
      <c r="H264" s="35"/>
      <c r="I264" s="108"/>
      <c r="J264" s="35"/>
      <c r="K264" s="35"/>
      <c r="L264" s="38"/>
      <c r="M264" s="196"/>
      <c r="N264" s="63"/>
      <c r="O264" s="63"/>
      <c r="P264" s="63"/>
      <c r="Q264" s="63"/>
      <c r="R264" s="63"/>
      <c r="S264" s="63"/>
      <c r="T264" s="64"/>
      <c r="AT264" s="17" t="s">
        <v>150</v>
      </c>
      <c r="AU264" s="17" t="s">
        <v>86</v>
      </c>
    </row>
    <row r="265" spans="2:65" s="1" customFormat="1" ht="58.5">
      <c r="B265" s="34"/>
      <c r="C265" s="35"/>
      <c r="D265" s="194" t="s">
        <v>152</v>
      </c>
      <c r="E265" s="35"/>
      <c r="F265" s="197" t="s">
        <v>687</v>
      </c>
      <c r="G265" s="35"/>
      <c r="H265" s="35"/>
      <c r="I265" s="108"/>
      <c r="J265" s="35"/>
      <c r="K265" s="35"/>
      <c r="L265" s="38"/>
      <c r="M265" s="196"/>
      <c r="N265" s="63"/>
      <c r="O265" s="63"/>
      <c r="P265" s="63"/>
      <c r="Q265" s="63"/>
      <c r="R265" s="63"/>
      <c r="S265" s="63"/>
      <c r="T265" s="64"/>
      <c r="AT265" s="17" t="s">
        <v>152</v>
      </c>
      <c r="AU265" s="17" t="s">
        <v>86</v>
      </c>
    </row>
    <row r="266" spans="2:65" s="13" customFormat="1" ht="11.25">
      <c r="B266" s="208"/>
      <c r="C266" s="209"/>
      <c r="D266" s="194" t="s">
        <v>159</v>
      </c>
      <c r="E266" s="210" t="s">
        <v>19</v>
      </c>
      <c r="F266" s="211" t="s">
        <v>693</v>
      </c>
      <c r="G266" s="209"/>
      <c r="H266" s="212">
        <v>11.16</v>
      </c>
      <c r="I266" s="213"/>
      <c r="J266" s="209"/>
      <c r="K266" s="209"/>
      <c r="L266" s="214"/>
      <c r="M266" s="215"/>
      <c r="N266" s="216"/>
      <c r="O266" s="216"/>
      <c r="P266" s="216"/>
      <c r="Q266" s="216"/>
      <c r="R266" s="216"/>
      <c r="S266" s="216"/>
      <c r="T266" s="217"/>
      <c r="AT266" s="218" t="s">
        <v>159</v>
      </c>
      <c r="AU266" s="218" t="s">
        <v>86</v>
      </c>
      <c r="AV266" s="13" t="s">
        <v>86</v>
      </c>
      <c r="AW266" s="13" t="s">
        <v>37</v>
      </c>
      <c r="AX266" s="13" t="s">
        <v>84</v>
      </c>
      <c r="AY266" s="218" t="s">
        <v>141</v>
      </c>
    </row>
    <row r="267" spans="2:65" s="1" customFormat="1" ht="16.5" customHeight="1">
      <c r="B267" s="34"/>
      <c r="C267" s="181" t="s">
        <v>422</v>
      </c>
      <c r="D267" s="181" t="s">
        <v>143</v>
      </c>
      <c r="E267" s="182" t="s">
        <v>694</v>
      </c>
      <c r="F267" s="183" t="s">
        <v>695</v>
      </c>
      <c r="G267" s="184" t="s">
        <v>221</v>
      </c>
      <c r="H267" s="185">
        <v>12.36</v>
      </c>
      <c r="I267" s="186"/>
      <c r="J267" s="187">
        <f>ROUND(I267*H267,2)</f>
        <v>0</v>
      </c>
      <c r="K267" s="183" t="s">
        <v>147</v>
      </c>
      <c r="L267" s="38"/>
      <c r="M267" s="188" t="s">
        <v>19</v>
      </c>
      <c r="N267" s="189" t="s">
        <v>47</v>
      </c>
      <c r="O267" s="63"/>
      <c r="P267" s="190">
        <f>O267*H267</f>
        <v>0</v>
      </c>
      <c r="Q267" s="190">
        <v>0</v>
      </c>
      <c r="R267" s="190">
        <f>Q267*H267</f>
        <v>0</v>
      </c>
      <c r="S267" s="190">
        <v>0</v>
      </c>
      <c r="T267" s="191">
        <f>S267*H267</f>
        <v>0</v>
      </c>
      <c r="AR267" s="192" t="s">
        <v>148</v>
      </c>
      <c r="AT267" s="192" t="s">
        <v>143</v>
      </c>
      <c r="AU267" s="192" t="s">
        <v>86</v>
      </c>
      <c r="AY267" s="17" t="s">
        <v>141</v>
      </c>
      <c r="BE267" s="193">
        <f>IF(N267="základní",J267,0)</f>
        <v>0</v>
      </c>
      <c r="BF267" s="193">
        <f>IF(N267="snížená",J267,0)</f>
        <v>0</v>
      </c>
      <c r="BG267" s="193">
        <f>IF(N267="zákl. přenesená",J267,0)</f>
        <v>0</v>
      </c>
      <c r="BH267" s="193">
        <f>IF(N267="sníž. přenesená",J267,0)</f>
        <v>0</v>
      </c>
      <c r="BI267" s="193">
        <f>IF(N267="nulová",J267,0)</f>
        <v>0</v>
      </c>
      <c r="BJ267" s="17" t="s">
        <v>84</v>
      </c>
      <c r="BK267" s="193">
        <f>ROUND(I267*H267,2)</f>
        <v>0</v>
      </c>
      <c r="BL267" s="17" t="s">
        <v>148</v>
      </c>
      <c r="BM267" s="192" t="s">
        <v>696</v>
      </c>
    </row>
    <row r="268" spans="2:65" s="1" customFormat="1" ht="11.25">
      <c r="B268" s="34"/>
      <c r="C268" s="35"/>
      <c r="D268" s="194" t="s">
        <v>150</v>
      </c>
      <c r="E268" s="35"/>
      <c r="F268" s="195" t="s">
        <v>697</v>
      </c>
      <c r="G268" s="35"/>
      <c r="H268" s="35"/>
      <c r="I268" s="108"/>
      <c r="J268" s="35"/>
      <c r="K268" s="35"/>
      <c r="L268" s="38"/>
      <c r="M268" s="196"/>
      <c r="N268" s="63"/>
      <c r="O268" s="63"/>
      <c r="P268" s="63"/>
      <c r="Q268" s="63"/>
      <c r="R268" s="63"/>
      <c r="S268" s="63"/>
      <c r="T268" s="64"/>
      <c r="AT268" s="17" t="s">
        <v>150</v>
      </c>
      <c r="AU268" s="17" t="s">
        <v>86</v>
      </c>
    </row>
    <row r="269" spans="2:65" s="1" customFormat="1" ht="48.75">
      <c r="B269" s="34"/>
      <c r="C269" s="35"/>
      <c r="D269" s="194" t="s">
        <v>152</v>
      </c>
      <c r="E269" s="35"/>
      <c r="F269" s="197" t="s">
        <v>698</v>
      </c>
      <c r="G269" s="35"/>
      <c r="H269" s="35"/>
      <c r="I269" s="108"/>
      <c r="J269" s="35"/>
      <c r="K269" s="35"/>
      <c r="L269" s="38"/>
      <c r="M269" s="196"/>
      <c r="N269" s="63"/>
      <c r="O269" s="63"/>
      <c r="P269" s="63"/>
      <c r="Q269" s="63"/>
      <c r="R269" s="63"/>
      <c r="S269" s="63"/>
      <c r="T269" s="64"/>
      <c r="AT269" s="17" t="s">
        <v>152</v>
      </c>
      <c r="AU269" s="17" t="s">
        <v>86</v>
      </c>
    </row>
    <row r="270" spans="2:65" s="13" customFormat="1" ht="11.25">
      <c r="B270" s="208"/>
      <c r="C270" s="209"/>
      <c r="D270" s="194" t="s">
        <v>159</v>
      </c>
      <c r="E270" s="210" t="s">
        <v>19</v>
      </c>
      <c r="F270" s="211" t="s">
        <v>693</v>
      </c>
      <c r="G270" s="209"/>
      <c r="H270" s="212">
        <v>11.16</v>
      </c>
      <c r="I270" s="213"/>
      <c r="J270" s="209"/>
      <c r="K270" s="209"/>
      <c r="L270" s="214"/>
      <c r="M270" s="215"/>
      <c r="N270" s="216"/>
      <c r="O270" s="216"/>
      <c r="P270" s="216"/>
      <c r="Q270" s="216"/>
      <c r="R270" s="216"/>
      <c r="S270" s="216"/>
      <c r="T270" s="217"/>
      <c r="AT270" s="218" t="s">
        <v>159</v>
      </c>
      <c r="AU270" s="218" t="s">
        <v>86</v>
      </c>
      <c r="AV270" s="13" t="s">
        <v>86</v>
      </c>
      <c r="AW270" s="13" t="s">
        <v>37</v>
      </c>
      <c r="AX270" s="13" t="s">
        <v>76</v>
      </c>
      <c r="AY270" s="218" t="s">
        <v>141</v>
      </c>
    </row>
    <row r="271" spans="2:65" s="13" customFormat="1" ht="11.25">
      <c r="B271" s="208"/>
      <c r="C271" s="209"/>
      <c r="D271" s="194" t="s">
        <v>159</v>
      </c>
      <c r="E271" s="210" t="s">
        <v>19</v>
      </c>
      <c r="F271" s="211" t="s">
        <v>688</v>
      </c>
      <c r="G271" s="209"/>
      <c r="H271" s="212">
        <v>1.2</v>
      </c>
      <c r="I271" s="213"/>
      <c r="J271" s="209"/>
      <c r="K271" s="209"/>
      <c r="L271" s="214"/>
      <c r="M271" s="215"/>
      <c r="N271" s="216"/>
      <c r="O271" s="216"/>
      <c r="P271" s="216"/>
      <c r="Q271" s="216"/>
      <c r="R271" s="216"/>
      <c r="S271" s="216"/>
      <c r="T271" s="217"/>
      <c r="AT271" s="218" t="s">
        <v>159</v>
      </c>
      <c r="AU271" s="218" t="s">
        <v>86</v>
      </c>
      <c r="AV271" s="13" t="s">
        <v>86</v>
      </c>
      <c r="AW271" s="13" t="s">
        <v>37</v>
      </c>
      <c r="AX271" s="13" t="s">
        <v>76</v>
      </c>
      <c r="AY271" s="218" t="s">
        <v>141</v>
      </c>
    </row>
    <row r="272" spans="2:65" s="14" customFormat="1" ht="11.25">
      <c r="B272" s="219"/>
      <c r="C272" s="220"/>
      <c r="D272" s="194" t="s">
        <v>159</v>
      </c>
      <c r="E272" s="221" t="s">
        <v>19</v>
      </c>
      <c r="F272" s="222" t="s">
        <v>172</v>
      </c>
      <c r="G272" s="220"/>
      <c r="H272" s="223">
        <v>12.36</v>
      </c>
      <c r="I272" s="224"/>
      <c r="J272" s="220"/>
      <c r="K272" s="220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159</v>
      </c>
      <c r="AU272" s="229" t="s">
        <v>86</v>
      </c>
      <c r="AV272" s="14" t="s">
        <v>148</v>
      </c>
      <c r="AW272" s="14" t="s">
        <v>37</v>
      </c>
      <c r="AX272" s="14" t="s">
        <v>84</v>
      </c>
      <c r="AY272" s="229" t="s">
        <v>141</v>
      </c>
    </row>
    <row r="273" spans="2:65" s="1" customFormat="1" ht="16.5" customHeight="1">
      <c r="B273" s="34"/>
      <c r="C273" s="181" t="s">
        <v>426</v>
      </c>
      <c r="D273" s="181" t="s">
        <v>143</v>
      </c>
      <c r="E273" s="182" t="s">
        <v>699</v>
      </c>
      <c r="F273" s="183" t="s">
        <v>700</v>
      </c>
      <c r="G273" s="184" t="s">
        <v>221</v>
      </c>
      <c r="H273" s="185">
        <v>234.84</v>
      </c>
      <c r="I273" s="186"/>
      <c r="J273" s="187">
        <f>ROUND(I273*H273,2)</f>
        <v>0</v>
      </c>
      <c r="K273" s="183" t="s">
        <v>147</v>
      </c>
      <c r="L273" s="38"/>
      <c r="M273" s="188" t="s">
        <v>19</v>
      </c>
      <c r="N273" s="189" t="s">
        <v>47</v>
      </c>
      <c r="O273" s="63"/>
      <c r="P273" s="190">
        <f>O273*H273</f>
        <v>0</v>
      </c>
      <c r="Q273" s="190">
        <v>0</v>
      </c>
      <c r="R273" s="190">
        <f>Q273*H273</f>
        <v>0</v>
      </c>
      <c r="S273" s="190">
        <v>0</v>
      </c>
      <c r="T273" s="191">
        <f>S273*H273</f>
        <v>0</v>
      </c>
      <c r="AR273" s="192" t="s">
        <v>148</v>
      </c>
      <c r="AT273" s="192" t="s">
        <v>143</v>
      </c>
      <c r="AU273" s="192" t="s">
        <v>86</v>
      </c>
      <c r="AY273" s="17" t="s">
        <v>141</v>
      </c>
      <c r="BE273" s="193">
        <f>IF(N273="základní",J273,0)</f>
        <v>0</v>
      </c>
      <c r="BF273" s="193">
        <f>IF(N273="snížená",J273,0)</f>
        <v>0</v>
      </c>
      <c r="BG273" s="193">
        <f>IF(N273="zákl. přenesená",J273,0)</f>
        <v>0</v>
      </c>
      <c r="BH273" s="193">
        <f>IF(N273="sníž. přenesená",J273,0)</f>
        <v>0</v>
      </c>
      <c r="BI273" s="193">
        <f>IF(N273="nulová",J273,0)</f>
        <v>0</v>
      </c>
      <c r="BJ273" s="17" t="s">
        <v>84</v>
      </c>
      <c r="BK273" s="193">
        <f>ROUND(I273*H273,2)</f>
        <v>0</v>
      </c>
      <c r="BL273" s="17" t="s">
        <v>148</v>
      </c>
      <c r="BM273" s="192" t="s">
        <v>701</v>
      </c>
    </row>
    <row r="274" spans="2:65" s="1" customFormat="1" ht="19.5">
      <c r="B274" s="34"/>
      <c r="C274" s="35"/>
      <c r="D274" s="194" t="s">
        <v>150</v>
      </c>
      <c r="E274" s="35"/>
      <c r="F274" s="195" t="s">
        <v>702</v>
      </c>
      <c r="G274" s="35"/>
      <c r="H274" s="35"/>
      <c r="I274" s="108"/>
      <c r="J274" s="35"/>
      <c r="K274" s="35"/>
      <c r="L274" s="38"/>
      <c r="M274" s="196"/>
      <c r="N274" s="63"/>
      <c r="O274" s="63"/>
      <c r="P274" s="63"/>
      <c r="Q274" s="63"/>
      <c r="R274" s="63"/>
      <c r="S274" s="63"/>
      <c r="T274" s="64"/>
      <c r="AT274" s="17" t="s">
        <v>150</v>
      </c>
      <c r="AU274" s="17" t="s">
        <v>86</v>
      </c>
    </row>
    <row r="275" spans="2:65" s="1" customFormat="1" ht="48.75">
      <c r="B275" s="34"/>
      <c r="C275" s="35"/>
      <c r="D275" s="194" t="s">
        <v>152</v>
      </c>
      <c r="E275" s="35"/>
      <c r="F275" s="197" t="s">
        <v>698</v>
      </c>
      <c r="G275" s="35"/>
      <c r="H275" s="35"/>
      <c r="I275" s="108"/>
      <c r="J275" s="35"/>
      <c r="K275" s="35"/>
      <c r="L275" s="38"/>
      <c r="M275" s="196"/>
      <c r="N275" s="63"/>
      <c r="O275" s="63"/>
      <c r="P275" s="63"/>
      <c r="Q275" s="63"/>
      <c r="R275" s="63"/>
      <c r="S275" s="63"/>
      <c r="T275" s="64"/>
      <c r="AT275" s="17" t="s">
        <v>152</v>
      </c>
      <c r="AU275" s="17" t="s">
        <v>86</v>
      </c>
    </row>
    <row r="276" spans="2:65" s="13" customFormat="1" ht="11.25">
      <c r="B276" s="208"/>
      <c r="C276" s="209"/>
      <c r="D276" s="194" t="s">
        <v>159</v>
      </c>
      <c r="E276" s="210" t="s">
        <v>19</v>
      </c>
      <c r="F276" s="211" t="s">
        <v>703</v>
      </c>
      <c r="G276" s="209"/>
      <c r="H276" s="212">
        <v>212.04</v>
      </c>
      <c r="I276" s="213"/>
      <c r="J276" s="209"/>
      <c r="K276" s="209"/>
      <c r="L276" s="214"/>
      <c r="M276" s="215"/>
      <c r="N276" s="216"/>
      <c r="O276" s="216"/>
      <c r="P276" s="216"/>
      <c r="Q276" s="216"/>
      <c r="R276" s="216"/>
      <c r="S276" s="216"/>
      <c r="T276" s="217"/>
      <c r="AT276" s="218" t="s">
        <v>159</v>
      </c>
      <c r="AU276" s="218" t="s">
        <v>86</v>
      </c>
      <c r="AV276" s="13" t="s">
        <v>86</v>
      </c>
      <c r="AW276" s="13" t="s">
        <v>37</v>
      </c>
      <c r="AX276" s="13" t="s">
        <v>76</v>
      </c>
      <c r="AY276" s="218" t="s">
        <v>141</v>
      </c>
    </row>
    <row r="277" spans="2:65" s="13" customFormat="1" ht="11.25">
      <c r="B277" s="208"/>
      <c r="C277" s="209"/>
      <c r="D277" s="194" t="s">
        <v>159</v>
      </c>
      <c r="E277" s="210" t="s">
        <v>19</v>
      </c>
      <c r="F277" s="211" t="s">
        <v>704</v>
      </c>
      <c r="G277" s="209"/>
      <c r="H277" s="212">
        <v>22.8</v>
      </c>
      <c r="I277" s="213"/>
      <c r="J277" s="209"/>
      <c r="K277" s="209"/>
      <c r="L277" s="214"/>
      <c r="M277" s="215"/>
      <c r="N277" s="216"/>
      <c r="O277" s="216"/>
      <c r="P277" s="216"/>
      <c r="Q277" s="216"/>
      <c r="R277" s="216"/>
      <c r="S277" s="216"/>
      <c r="T277" s="217"/>
      <c r="AT277" s="218" t="s">
        <v>159</v>
      </c>
      <c r="AU277" s="218" t="s">
        <v>86</v>
      </c>
      <c r="AV277" s="13" t="s">
        <v>86</v>
      </c>
      <c r="AW277" s="13" t="s">
        <v>37</v>
      </c>
      <c r="AX277" s="13" t="s">
        <v>76</v>
      </c>
      <c r="AY277" s="218" t="s">
        <v>141</v>
      </c>
    </row>
    <row r="278" spans="2:65" s="14" customFormat="1" ht="11.25">
      <c r="B278" s="219"/>
      <c r="C278" s="220"/>
      <c r="D278" s="194" t="s">
        <v>159</v>
      </c>
      <c r="E278" s="221" t="s">
        <v>19</v>
      </c>
      <c r="F278" s="222" t="s">
        <v>172</v>
      </c>
      <c r="G278" s="220"/>
      <c r="H278" s="223">
        <v>234.84</v>
      </c>
      <c r="I278" s="224"/>
      <c r="J278" s="220"/>
      <c r="K278" s="220"/>
      <c r="L278" s="225"/>
      <c r="M278" s="226"/>
      <c r="N278" s="227"/>
      <c r="O278" s="227"/>
      <c r="P278" s="227"/>
      <c r="Q278" s="227"/>
      <c r="R278" s="227"/>
      <c r="S278" s="227"/>
      <c r="T278" s="228"/>
      <c r="AT278" s="229" t="s">
        <v>159</v>
      </c>
      <c r="AU278" s="229" t="s">
        <v>86</v>
      </c>
      <c r="AV278" s="14" t="s">
        <v>148</v>
      </c>
      <c r="AW278" s="14" t="s">
        <v>37</v>
      </c>
      <c r="AX278" s="14" t="s">
        <v>84</v>
      </c>
      <c r="AY278" s="229" t="s">
        <v>141</v>
      </c>
    </row>
    <row r="279" spans="2:65" s="1" customFormat="1" ht="16.5" customHeight="1">
      <c r="B279" s="34"/>
      <c r="C279" s="181" t="s">
        <v>433</v>
      </c>
      <c r="D279" s="181" t="s">
        <v>143</v>
      </c>
      <c r="E279" s="182" t="s">
        <v>705</v>
      </c>
      <c r="F279" s="183" t="s">
        <v>706</v>
      </c>
      <c r="G279" s="184" t="s">
        <v>221</v>
      </c>
      <c r="H279" s="185">
        <v>12.36</v>
      </c>
      <c r="I279" s="186"/>
      <c r="J279" s="187">
        <f>ROUND(I279*H279,2)</f>
        <v>0</v>
      </c>
      <c r="K279" s="183" t="s">
        <v>147</v>
      </c>
      <c r="L279" s="38"/>
      <c r="M279" s="188" t="s">
        <v>19</v>
      </c>
      <c r="N279" s="189" t="s">
        <v>47</v>
      </c>
      <c r="O279" s="63"/>
      <c r="P279" s="190">
        <f>O279*H279</f>
        <v>0</v>
      </c>
      <c r="Q279" s="190">
        <v>0</v>
      </c>
      <c r="R279" s="190">
        <f>Q279*H279</f>
        <v>0</v>
      </c>
      <c r="S279" s="190">
        <v>0</v>
      </c>
      <c r="T279" s="191">
        <f>S279*H279</f>
        <v>0</v>
      </c>
      <c r="AR279" s="192" t="s">
        <v>148</v>
      </c>
      <c r="AT279" s="192" t="s">
        <v>143</v>
      </c>
      <c r="AU279" s="192" t="s">
        <v>86</v>
      </c>
      <c r="AY279" s="17" t="s">
        <v>141</v>
      </c>
      <c r="BE279" s="193">
        <f>IF(N279="základní",J279,0)</f>
        <v>0</v>
      </c>
      <c r="BF279" s="193">
        <f>IF(N279="snížená",J279,0)</f>
        <v>0</v>
      </c>
      <c r="BG279" s="193">
        <f>IF(N279="zákl. přenesená",J279,0)</f>
        <v>0</v>
      </c>
      <c r="BH279" s="193">
        <f>IF(N279="sníž. přenesená",J279,0)</f>
        <v>0</v>
      </c>
      <c r="BI279" s="193">
        <f>IF(N279="nulová",J279,0)</f>
        <v>0</v>
      </c>
      <c r="BJ279" s="17" t="s">
        <v>84</v>
      </c>
      <c r="BK279" s="193">
        <f>ROUND(I279*H279,2)</f>
        <v>0</v>
      </c>
      <c r="BL279" s="17" t="s">
        <v>148</v>
      </c>
      <c r="BM279" s="192" t="s">
        <v>707</v>
      </c>
    </row>
    <row r="280" spans="2:65" s="1" customFormat="1" ht="11.25">
      <c r="B280" s="34"/>
      <c r="C280" s="35"/>
      <c r="D280" s="194" t="s">
        <v>150</v>
      </c>
      <c r="E280" s="35"/>
      <c r="F280" s="195" t="s">
        <v>708</v>
      </c>
      <c r="G280" s="35"/>
      <c r="H280" s="35"/>
      <c r="I280" s="108"/>
      <c r="J280" s="35"/>
      <c r="K280" s="35"/>
      <c r="L280" s="38"/>
      <c r="M280" s="196"/>
      <c r="N280" s="63"/>
      <c r="O280" s="63"/>
      <c r="P280" s="63"/>
      <c r="Q280" s="63"/>
      <c r="R280" s="63"/>
      <c r="S280" s="63"/>
      <c r="T280" s="64"/>
      <c r="AT280" s="17" t="s">
        <v>150</v>
      </c>
      <c r="AU280" s="17" t="s">
        <v>86</v>
      </c>
    </row>
    <row r="281" spans="2:65" s="1" customFormat="1" ht="39">
      <c r="B281" s="34"/>
      <c r="C281" s="35"/>
      <c r="D281" s="194" t="s">
        <v>152</v>
      </c>
      <c r="E281" s="35"/>
      <c r="F281" s="197" t="s">
        <v>709</v>
      </c>
      <c r="G281" s="35"/>
      <c r="H281" s="35"/>
      <c r="I281" s="108"/>
      <c r="J281" s="35"/>
      <c r="K281" s="35"/>
      <c r="L281" s="38"/>
      <c r="M281" s="196"/>
      <c r="N281" s="63"/>
      <c r="O281" s="63"/>
      <c r="P281" s="63"/>
      <c r="Q281" s="63"/>
      <c r="R281" s="63"/>
      <c r="S281" s="63"/>
      <c r="T281" s="64"/>
      <c r="AT281" s="17" t="s">
        <v>152</v>
      </c>
      <c r="AU281" s="17" t="s">
        <v>86</v>
      </c>
    </row>
    <row r="282" spans="2:65" s="13" customFormat="1" ht="11.25">
      <c r="B282" s="208"/>
      <c r="C282" s="209"/>
      <c r="D282" s="194" t="s">
        <v>159</v>
      </c>
      <c r="E282" s="210" t="s">
        <v>19</v>
      </c>
      <c r="F282" s="211" t="s">
        <v>693</v>
      </c>
      <c r="G282" s="209"/>
      <c r="H282" s="212">
        <v>11.16</v>
      </c>
      <c r="I282" s="213"/>
      <c r="J282" s="209"/>
      <c r="K282" s="209"/>
      <c r="L282" s="214"/>
      <c r="M282" s="215"/>
      <c r="N282" s="216"/>
      <c r="O282" s="216"/>
      <c r="P282" s="216"/>
      <c r="Q282" s="216"/>
      <c r="R282" s="216"/>
      <c r="S282" s="216"/>
      <c r="T282" s="217"/>
      <c r="AT282" s="218" t="s">
        <v>159</v>
      </c>
      <c r="AU282" s="218" t="s">
        <v>86</v>
      </c>
      <c r="AV282" s="13" t="s">
        <v>86</v>
      </c>
      <c r="AW282" s="13" t="s">
        <v>37</v>
      </c>
      <c r="AX282" s="13" t="s">
        <v>76</v>
      </c>
      <c r="AY282" s="218" t="s">
        <v>141</v>
      </c>
    </row>
    <row r="283" spans="2:65" s="13" customFormat="1" ht="11.25">
      <c r="B283" s="208"/>
      <c r="C283" s="209"/>
      <c r="D283" s="194" t="s">
        <v>159</v>
      </c>
      <c r="E283" s="210" t="s">
        <v>19</v>
      </c>
      <c r="F283" s="211" t="s">
        <v>688</v>
      </c>
      <c r="G283" s="209"/>
      <c r="H283" s="212">
        <v>1.2</v>
      </c>
      <c r="I283" s="213"/>
      <c r="J283" s="209"/>
      <c r="K283" s="209"/>
      <c r="L283" s="214"/>
      <c r="M283" s="215"/>
      <c r="N283" s="216"/>
      <c r="O283" s="216"/>
      <c r="P283" s="216"/>
      <c r="Q283" s="216"/>
      <c r="R283" s="216"/>
      <c r="S283" s="216"/>
      <c r="T283" s="217"/>
      <c r="AT283" s="218" t="s">
        <v>159</v>
      </c>
      <c r="AU283" s="218" t="s">
        <v>86</v>
      </c>
      <c r="AV283" s="13" t="s">
        <v>86</v>
      </c>
      <c r="AW283" s="13" t="s">
        <v>37</v>
      </c>
      <c r="AX283" s="13" t="s">
        <v>76</v>
      </c>
      <c r="AY283" s="218" t="s">
        <v>141</v>
      </c>
    </row>
    <row r="284" spans="2:65" s="14" customFormat="1" ht="11.25">
      <c r="B284" s="219"/>
      <c r="C284" s="220"/>
      <c r="D284" s="194" t="s">
        <v>159</v>
      </c>
      <c r="E284" s="221" t="s">
        <v>19</v>
      </c>
      <c r="F284" s="222" t="s">
        <v>172</v>
      </c>
      <c r="G284" s="220"/>
      <c r="H284" s="223">
        <v>12.36</v>
      </c>
      <c r="I284" s="224"/>
      <c r="J284" s="220"/>
      <c r="K284" s="220"/>
      <c r="L284" s="225"/>
      <c r="M284" s="226"/>
      <c r="N284" s="227"/>
      <c r="O284" s="227"/>
      <c r="P284" s="227"/>
      <c r="Q284" s="227"/>
      <c r="R284" s="227"/>
      <c r="S284" s="227"/>
      <c r="T284" s="228"/>
      <c r="AT284" s="229" t="s">
        <v>159</v>
      </c>
      <c r="AU284" s="229" t="s">
        <v>86</v>
      </c>
      <c r="AV284" s="14" t="s">
        <v>148</v>
      </c>
      <c r="AW284" s="14" t="s">
        <v>37</v>
      </c>
      <c r="AX284" s="14" t="s">
        <v>84</v>
      </c>
      <c r="AY284" s="229" t="s">
        <v>141</v>
      </c>
    </row>
    <row r="285" spans="2:65" s="11" customFormat="1" ht="22.9" customHeight="1">
      <c r="B285" s="165"/>
      <c r="C285" s="166"/>
      <c r="D285" s="167" t="s">
        <v>75</v>
      </c>
      <c r="E285" s="179" t="s">
        <v>514</v>
      </c>
      <c r="F285" s="179" t="s">
        <v>515</v>
      </c>
      <c r="G285" s="166"/>
      <c r="H285" s="166"/>
      <c r="I285" s="169"/>
      <c r="J285" s="180">
        <f>BK285</f>
        <v>0</v>
      </c>
      <c r="K285" s="166"/>
      <c r="L285" s="171"/>
      <c r="M285" s="172"/>
      <c r="N285" s="173"/>
      <c r="O285" s="173"/>
      <c r="P285" s="174">
        <f>SUM(P286:P288)</f>
        <v>0</v>
      </c>
      <c r="Q285" s="173"/>
      <c r="R285" s="174">
        <f>SUM(R286:R288)</f>
        <v>0</v>
      </c>
      <c r="S285" s="173"/>
      <c r="T285" s="175">
        <f>SUM(T286:T288)</f>
        <v>0</v>
      </c>
      <c r="AR285" s="176" t="s">
        <v>84</v>
      </c>
      <c r="AT285" s="177" t="s">
        <v>75</v>
      </c>
      <c r="AU285" s="177" t="s">
        <v>84</v>
      </c>
      <c r="AY285" s="176" t="s">
        <v>141</v>
      </c>
      <c r="BK285" s="178">
        <f>SUM(BK286:BK288)</f>
        <v>0</v>
      </c>
    </row>
    <row r="286" spans="2:65" s="1" customFormat="1" ht="16.5" customHeight="1">
      <c r="B286" s="34"/>
      <c r="C286" s="181" t="s">
        <v>438</v>
      </c>
      <c r="D286" s="181" t="s">
        <v>143</v>
      </c>
      <c r="E286" s="182" t="s">
        <v>710</v>
      </c>
      <c r="F286" s="183" t="s">
        <v>711</v>
      </c>
      <c r="G286" s="184" t="s">
        <v>221</v>
      </c>
      <c r="H286" s="185">
        <v>162.07599999999999</v>
      </c>
      <c r="I286" s="186"/>
      <c r="J286" s="187">
        <f>ROUND(I286*H286,2)</f>
        <v>0</v>
      </c>
      <c r="K286" s="183" t="s">
        <v>147</v>
      </c>
      <c r="L286" s="38"/>
      <c r="M286" s="188" t="s">
        <v>19</v>
      </c>
      <c r="N286" s="189" t="s">
        <v>47</v>
      </c>
      <c r="O286" s="63"/>
      <c r="P286" s="190">
        <f>O286*H286</f>
        <v>0</v>
      </c>
      <c r="Q286" s="190">
        <v>0</v>
      </c>
      <c r="R286" s="190">
        <f>Q286*H286</f>
        <v>0</v>
      </c>
      <c r="S286" s="190">
        <v>0</v>
      </c>
      <c r="T286" s="191">
        <f>S286*H286</f>
        <v>0</v>
      </c>
      <c r="AR286" s="192" t="s">
        <v>148</v>
      </c>
      <c r="AT286" s="192" t="s">
        <v>143</v>
      </c>
      <c r="AU286" s="192" t="s">
        <v>86</v>
      </c>
      <c r="AY286" s="17" t="s">
        <v>141</v>
      </c>
      <c r="BE286" s="193">
        <f>IF(N286="základní",J286,0)</f>
        <v>0</v>
      </c>
      <c r="BF286" s="193">
        <f>IF(N286="snížená",J286,0)</f>
        <v>0</v>
      </c>
      <c r="BG286" s="193">
        <f>IF(N286="zákl. přenesená",J286,0)</f>
        <v>0</v>
      </c>
      <c r="BH286" s="193">
        <f>IF(N286="sníž. přenesená",J286,0)</f>
        <v>0</v>
      </c>
      <c r="BI286" s="193">
        <f>IF(N286="nulová",J286,0)</f>
        <v>0</v>
      </c>
      <c r="BJ286" s="17" t="s">
        <v>84</v>
      </c>
      <c r="BK286" s="193">
        <f>ROUND(I286*H286,2)</f>
        <v>0</v>
      </c>
      <c r="BL286" s="17" t="s">
        <v>148</v>
      </c>
      <c r="BM286" s="192" t="s">
        <v>712</v>
      </c>
    </row>
    <row r="287" spans="2:65" s="1" customFormat="1" ht="11.25">
      <c r="B287" s="34"/>
      <c r="C287" s="35"/>
      <c r="D287" s="194" t="s">
        <v>150</v>
      </c>
      <c r="E287" s="35"/>
      <c r="F287" s="195" t="s">
        <v>713</v>
      </c>
      <c r="G287" s="35"/>
      <c r="H287" s="35"/>
      <c r="I287" s="108"/>
      <c r="J287" s="35"/>
      <c r="K287" s="35"/>
      <c r="L287" s="38"/>
      <c r="M287" s="196"/>
      <c r="N287" s="63"/>
      <c r="O287" s="63"/>
      <c r="P287" s="63"/>
      <c r="Q287" s="63"/>
      <c r="R287" s="63"/>
      <c r="S287" s="63"/>
      <c r="T287" s="64"/>
      <c r="AT287" s="17" t="s">
        <v>150</v>
      </c>
      <c r="AU287" s="17" t="s">
        <v>86</v>
      </c>
    </row>
    <row r="288" spans="2:65" s="1" customFormat="1" ht="39">
      <c r="B288" s="34"/>
      <c r="C288" s="35"/>
      <c r="D288" s="194" t="s">
        <v>152</v>
      </c>
      <c r="E288" s="35"/>
      <c r="F288" s="197" t="s">
        <v>521</v>
      </c>
      <c r="G288" s="35"/>
      <c r="H288" s="35"/>
      <c r="I288" s="108"/>
      <c r="J288" s="35"/>
      <c r="K288" s="35"/>
      <c r="L288" s="38"/>
      <c r="M288" s="240"/>
      <c r="N288" s="241"/>
      <c r="O288" s="241"/>
      <c r="P288" s="241"/>
      <c r="Q288" s="241"/>
      <c r="R288" s="241"/>
      <c r="S288" s="241"/>
      <c r="T288" s="242"/>
      <c r="AT288" s="17" t="s">
        <v>152</v>
      </c>
      <c r="AU288" s="17" t="s">
        <v>86</v>
      </c>
    </row>
    <row r="289" spans="2:12" s="1" customFormat="1" ht="6.95" customHeight="1">
      <c r="B289" s="46"/>
      <c r="C289" s="47"/>
      <c r="D289" s="47"/>
      <c r="E289" s="47"/>
      <c r="F289" s="47"/>
      <c r="G289" s="47"/>
      <c r="H289" s="47"/>
      <c r="I289" s="132"/>
      <c r="J289" s="47"/>
      <c r="K289" s="47"/>
      <c r="L289" s="38"/>
    </row>
  </sheetData>
  <sheetProtection algorithmName="SHA-512" hashValue="d9XV5hIEUkVCvajKZKAQwRnYByOMu0ubZnNaQVsuO3A16yrU3W7Rp0V4tWmrIIKAtJq1z9xHYwnXkByyO4e3Ew==" saltValue="vxuOVM//pP7kx5KzLMo/NKM99IDFYj6SKCB628bsaD3Fjfn7bMzObkFSY9pFKTgKXKHxKqcQl/zF5zN/x6QKlQ==" spinCount="100000" sheet="1" objects="1" scenarios="1" formatColumns="0" formatRows="0" autoFilter="0"/>
  <autoFilter ref="C85:K288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43" customWidth="1"/>
    <col min="2" max="2" width="1.6640625" style="243" customWidth="1"/>
    <col min="3" max="4" width="5" style="243" customWidth="1"/>
    <col min="5" max="5" width="11.6640625" style="243" customWidth="1"/>
    <col min="6" max="6" width="9.1640625" style="243" customWidth="1"/>
    <col min="7" max="7" width="5" style="243" customWidth="1"/>
    <col min="8" max="8" width="77.83203125" style="243" customWidth="1"/>
    <col min="9" max="10" width="20" style="243" customWidth="1"/>
    <col min="11" max="11" width="1.6640625" style="243" customWidth="1"/>
  </cols>
  <sheetData>
    <row r="1" spans="2:11" ht="37.5" customHeight="1"/>
    <row r="2" spans="2:11" ht="7.5" customHeight="1">
      <c r="B2" s="244"/>
      <c r="C2" s="245"/>
      <c r="D2" s="245"/>
      <c r="E2" s="245"/>
      <c r="F2" s="245"/>
      <c r="G2" s="245"/>
      <c r="H2" s="245"/>
      <c r="I2" s="245"/>
      <c r="J2" s="245"/>
      <c r="K2" s="246"/>
    </row>
    <row r="3" spans="2:11" s="15" customFormat="1" ht="45" customHeight="1">
      <c r="B3" s="247"/>
      <c r="C3" s="374" t="s">
        <v>714</v>
      </c>
      <c r="D3" s="374"/>
      <c r="E3" s="374"/>
      <c r="F3" s="374"/>
      <c r="G3" s="374"/>
      <c r="H3" s="374"/>
      <c r="I3" s="374"/>
      <c r="J3" s="374"/>
      <c r="K3" s="248"/>
    </row>
    <row r="4" spans="2:11" ht="25.5" customHeight="1">
      <c r="B4" s="249"/>
      <c r="C4" s="378" t="s">
        <v>715</v>
      </c>
      <c r="D4" s="378"/>
      <c r="E4" s="378"/>
      <c r="F4" s="378"/>
      <c r="G4" s="378"/>
      <c r="H4" s="378"/>
      <c r="I4" s="378"/>
      <c r="J4" s="378"/>
      <c r="K4" s="250"/>
    </row>
    <row r="5" spans="2:11" ht="5.25" customHeight="1">
      <c r="B5" s="249"/>
      <c r="C5" s="251"/>
      <c r="D5" s="251"/>
      <c r="E5" s="251"/>
      <c r="F5" s="251"/>
      <c r="G5" s="251"/>
      <c r="H5" s="251"/>
      <c r="I5" s="251"/>
      <c r="J5" s="251"/>
      <c r="K5" s="250"/>
    </row>
    <row r="6" spans="2:11" ht="15" customHeight="1">
      <c r="B6" s="249"/>
      <c r="C6" s="376" t="s">
        <v>716</v>
      </c>
      <c r="D6" s="376"/>
      <c r="E6" s="376"/>
      <c r="F6" s="376"/>
      <c r="G6" s="376"/>
      <c r="H6" s="376"/>
      <c r="I6" s="376"/>
      <c r="J6" s="376"/>
      <c r="K6" s="250"/>
    </row>
    <row r="7" spans="2:11" ht="15" customHeight="1">
      <c r="B7" s="253"/>
      <c r="C7" s="376" t="s">
        <v>717</v>
      </c>
      <c r="D7" s="376"/>
      <c r="E7" s="376"/>
      <c r="F7" s="376"/>
      <c r="G7" s="376"/>
      <c r="H7" s="376"/>
      <c r="I7" s="376"/>
      <c r="J7" s="376"/>
      <c r="K7" s="250"/>
    </row>
    <row r="8" spans="2:11" ht="12.75" customHeight="1">
      <c r="B8" s="253"/>
      <c r="C8" s="252"/>
      <c r="D8" s="252"/>
      <c r="E8" s="252"/>
      <c r="F8" s="252"/>
      <c r="G8" s="252"/>
      <c r="H8" s="252"/>
      <c r="I8" s="252"/>
      <c r="J8" s="252"/>
      <c r="K8" s="250"/>
    </row>
    <row r="9" spans="2:11" ht="15" customHeight="1">
      <c r="B9" s="253"/>
      <c r="C9" s="376" t="s">
        <v>718</v>
      </c>
      <c r="D9" s="376"/>
      <c r="E9" s="376"/>
      <c r="F9" s="376"/>
      <c r="G9" s="376"/>
      <c r="H9" s="376"/>
      <c r="I9" s="376"/>
      <c r="J9" s="376"/>
      <c r="K9" s="250"/>
    </row>
    <row r="10" spans="2:11" ht="15" customHeight="1">
      <c r="B10" s="253"/>
      <c r="C10" s="252"/>
      <c r="D10" s="376" t="s">
        <v>719</v>
      </c>
      <c r="E10" s="376"/>
      <c r="F10" s="376"/>
      <c r="G10" s="376"/>
      <c r="H10" s="376"/>
      <c r="I10" s="376"/>
      <c r="J10" s="376"/>
      <c r="K10" s="250"/>
    </row>
    <row r="11" spans="2:11" ht="15" customHeight="1">
      <c r="B11" s="253"/>
      <c r="C11" s="254"/>
      <c r="D11" s="376" t="s">
        <v>720</v>
      </c>
      <c r="E11" s="376"/>
      <c r="F11" s="376"/>
      <c r="G11" s="376"/>
      <c r="H11" s="376"/>
      <c r="I11" s="376"/>
      <c r="J11" s="376"/>
      <c r="K11" s="250"/>
    </row>
    <row r="12" spans="2:11" ht="15" customHeight="1">
      <c r="B12" s="253"/>
      <c r="C12" s="254"/>
      <c r="D12" s="252"/>
      <c r="E12" s="252"/>
      <c r="F12" s="252"/>
      <c r="G12" s="252"/>
      <c r="H12" s="252"/>
      <c r="I12" s="252"/>
      <c r="J12" s="252"/>
      <c r="K12" s="250"/>
    </row>
    <row r="13" spans="2:11" ht="15" customHeight="1">
      <c r="B13" s="253"/>
      <c r="C13" s="254"/>
      <c r="D13" s="255" t="s">
        <v>721</v>
      </c>
      <c r="E13" s="252"/>
      <c r="F13" s="252"/>
      <c r="G13" s="252"/>
      <c r="H13" s="252"/>
      <c r="I13" s="252"/>
      <c r="J13" s="252"/>
      <c r="K13" s="250"/>
    </row>
    <row r="14" spans="2:11" ht="12.75" customHeight="1">
      <c r="B14" s="253"/>
      <c r="C14" s="254"/>
      <c r="D14" s="254"/>
      <c r="E14" s="254"/>
      <c r="F14" s="254"/>
      <c r="G14" s="254"/>
      <c r="H14" s="254"/>
      <c r="I14" s="254"/>
      <c r="J14" s="254"/>
      <c r="K14" s="250"/>
    </row>
    <row r="15" spans="2:11" ht="15" customHeight="1">
      <c r="B15" s="253"/>
      <c r="C15" s="254"/>
      <c r="D15" s="376" t="s">
        <v>722</v>
      </c>
      <c r="E15" s="376"/>
      <c r="F15" s="376"/>
      <c r="G15" s="376"/>
      <c r="H15" s="376"/>
      <c r="I15" s="376"/>
      <c r="J15" s="376"/>
      <c r="K15" s="250"/>
    </row>
    <row r="16" spans="2:11" ht="15" customHeight="1">
      <c r="B16" s="253"/>
      <c r="C16" s="254"/>
      <c r="D16" s="376" t="s">
        <v>723</v>
      </c>
      <c r="E16" s="376"/>
      <c r="F16" s="376"/>
      <c r="G16" s="376"/>
      <c r="H16" s="376"/>
      <c r="I16" s="376"/>
      <c r="J16" s="376"/>
      <c r="K16" s="250"/>
    </row>
    <row r="17" spans="2:11" ht="15" customHeight="1">
      <c r="B17" s="253"/>
      <c r="C17" s="254"/>
      <c r="D17" s="376" t="s">
        <v>724</v>
      </c>
      <c r="E17" s="376"/>
      <c r="F17" s="376"/>
      <c r="G17" s="376"/>
      <c r="H17" s="376"/>
      <c r="I17" s="376"/>
      <c r="J17" s="376"/>
      <c r="K17" s="250"/>
    </row>
    <row r="18" spans="2:11" ht="15" customHeight="1">
      <c r="B18" s="253"/>
      <c r="C18" s="254"/>
      <c r="D18" s="254"/>
      <c r="E18" s="256" t="s">
        <v>83</v>
      </c>
      <c r="F18" s="376" t="s">
        <v>725</v>
      </c>
      <c r="G18" s="376"/>
      <c r="H18" s="376"/>
      <c r="I18" s="376"/>
      <c r="J18" s="376"/>
      <c r="K18" s="250"/>
    </row>
    <row r="19" spans="2:11" ht="15" customHeight="1">
      <c r="B19" s="253"/>
      <c r="C19" s="254"/>
      <c r="D19" s="254"/>
      <c r="E19" s="256" t="s">
        <v>726</v>
      </c>
      <c r="F19" s="376" t="s">
        <v>727</v>
      </c>
      <c r="G19" s="376"/>
      <c r="H19" s="376"/>
      <c r="I19" s="376"/>
      <c r="J19" s="376"/>
      <c r="K19" s="250"/>
    </row>
    <row r="20" spans="2:11" ht="15" customHeight="1">
      <c r="B20" s="253"/>
      <c r="C20" s="254"/>
      <c r="D20" s="254"/>
      <c r="E20" s="256" t="s">
        <v>728</v>
      </c>
      <c r="F20" s="376" t="s">
        <v>729</v>
      </c>
      <c r="G20" s="376"/>
      <c r="H20" s="376"/>
      <c r="I20" s="376"/>
      <c r="J20" s="376"/>
      <c r="K20" s="250"/>
    </row>
    <row r="21" spans="2:11" ht="15" customHeight="1">
      <c r="B21" s="253"/>
      <c r="C21" s="254"/>
      <c r="D21" s="254"/>
      <c r="E21" s="256" t="s">
        <v>730</v>
      </c>
      <c r="F21" s="376" t="s">
        <v>731</v>
      </c>
      <c r="G21" s="376"/>
      <c r="H21" s="376"/>
      <c r="I21" s="376"/>
      <c r="J21" s="376"/>
      <c r="K21" s="250"/>
    </row>
    <row r="22" spans="2:11" ht="15" customHeight="1">
      <c r="B22" s="253"/>
      <c r="C22" s="254"/>
      <c r="D22" s="254"/>
      <c r="E22" s="256" t="s">
        <v>732</v>
      </c>
      <c r="F22" s="376" t="s">
        <v>733</v>
      </c>
      <c r="G22" s="376"/>
      <c r="H22" s="376"/>
      <c r="I22" s="376"/>
      <c r="J22" s="376"/>
      <c r="K22" s="250"/>
    </row>
    <row r="23" spans="2:11" ht="15" customHeight="1">
      <c r="B23" s="253"/>
      <c r="C23" s="254"/>
      <c r="D23" s="254"/>
      <c r="E23" s="256" t="s">
        <v>734</v>
      </c>
      <c r="F23" s="376" t="s">
        <v>735</v>
      </c>
      <c r="G23" s="376"/>
      <c r="H23" s="376"/>
      <c r="I23" s="376"/>
      <c r="J23" s="376"/>
      <c r="K23" s="250"/>
    </row>
    <row r="24" spans="2:11" ht="12.75" customHeight="1">
      <c r="B24" s="253"/>
      <c r="C24" s="254"/>
      <c r="D24" s="254"/>
      <c r="E24" s="254"/>
      <c r="F24" s="254"/>
      <c r="G24" s="254"/>
      <c r="H24" s="254"/>
      <c r="I24" s="254"/>
      <c r="J24" s="254"/>
      <c r="K24" s="250"/>
    </row>
    <row r="25" spans="2:11" ht="15" customHeight="1">
      <c r="B25" s="253"/>
      <c r="C25" s="376" t="s">
        <v>736</v>
      </c>
      <c r="D25" s="376"/>
      <c r="E25" s="376"/>
      <c r="F25" s="376"/>
      <c r="G25" s="376"/>
      <c r="H25" s="376"/>
      <c r="I25" s="376"/>
      <c r="J25" s="376"/>
      <c r="K25" s="250"/>
    </row>
    <row r="26" spans="2:11" ht="15" customHeight="1">
      <c r="B26" s="253"/>
      <c r="C26" s="376" t="s">
        <v>737</v>
      </c>
      <c r="D26" s="376"/>
      <c r="E26" s="376"/>
      <c r="F26" s="376"/>
      <c r="G26" s="376"/>
      <c r="H26" s="376"/>
      <c r="I26" s="376"/>
      <c r="J26" s="376"/>
      <c r="K26" s="250"/>
    </row>
    <row r="27" spans="2:11" ht="15" customHeight="1">
      <c r="B27" s="253"/>
      <c r="C27" s="252"/>
      <c r="D27" s="376" t="s">
        <v>738</v>
      </c>
      <c r="E27" s="376"/>
      <c r="F27" s="376"/>
      <c r="G27" s="376"/>
      <c r="H27" s="376"/>
      <c r="I27" s="376"/>
      <c r="J27" s="376"/>
      <c r="K27" s="250"/>
    </row>
    <row r="28" spans="2:11" ht="15" customHeight="1">
      <c r="B28" s="253"/>
      <c r="C28" s="254"/>
      <c r="D28" s="376" t="s">
        <v>739</v>
      </c>
      <c r="E28" s="376"/>
      <c r="F28" s="376"/>
      <c r="G28" s="376"/>
      <c r="H28" s="376"/>
      <c r="I28" s="376"/>
      <c r="J28" s="376"/>
      <c r="K28" s="250"/>
    </row>
    <row r="29" spans="2:11" ht="12.75" customHeight="1">
      <c r="B29" s="253"/>
      <c r="C29" s="254"/>
      <c r="D29" s="254"/>
      <c r="E29" s="254"/>
      <c r="F29" s="254"/>
      <c r="G29" s="254"/>
      <c r="H29" s="254"/>
      <c r="I29" s="254"/>
      <c r="J29" s="254"/>
      <c r="K29" s="250"/>
    </row>
    <row r="30" spans="2:11" ht="15" customHeight="1">
      <c r="B30" s="253"/>
      <c r="C30" s="254"/>
      <c r="D30" s="376" t="s">
        <v>740</v>
      </c>
      <c r="E30" s="376"/>
      <c r="F30" s="376"/>
      <c r="G30" s="376"/>
      <c r="H30" s="376"/>
      <c r="I30" s="376"/>
      <c r="J30" s="376"/>
      <c r="K30" s="250"/>
    </row>
    <row r="31" spans="2:11" ht="15" customHeight="1">
      <c r="B31" s="253"/>
      <c r="C31" s="254"/>
      <c r="D31" s="376" t="s">
        <v>741</v>
      </c>
      <c r="E31" s="376"/>
      <c r="F31" s="376"/>
      <c r="G31" s="376"/>
      <c r="H31" s="376"/>
      <c r="I31" s="376"/>
      <c r="J31" s="376"/>
      <c r="K31" s="250"/>
    </row>
    <row r="32" spans="2:11" ht="12.75" customHeight="1">
      <c r="B32" s="253"/>
      <c r="C32" s="254"/>
      <c r="D32" s="254"/>
      <c r="E32" s="254"/>
      <c r="F32" s="254"/>
      <c r="G32" s="254"/>
      <c r="H32" s="254"/>
      <c r="I32" s="254"/>
      <c r="J32" s="254"/>
      <c r="K32" s="250"/>
    </row>
    <row r="33" spans="2:11" ht="15" customHeight="1">
      <c r="B33" s="253"/>
      <c r="C33" s="254"/>
      <c r="D33" s="376" t="s">
        <v>742</v>
      </c>
      <c r="E33" s="376"/>
      <c r="F33" s="376"/>
      <c r="G33" s="376"/>
      <c r="H33" s="376"/>
      <c r="I33" s="376"/>
      <c r="J33" s="376"/>
      <c r="K33" s="250"/>
    </row>
    <row r="34" spans="2:11" ht="15" customHeight="1">
      <c r="B34" s="253"/>
      <c r="C34" s="254"/>
      <c r="D34" s="376" t="s">
        <v>743</v>
      </c>
      <c r="E34" s="376"/>
      <c r="F34" s="376"/>
      <c r="G34" s="376"/>
      <c r="H34" s="376"/>
      <c r="I34" s="376"/>
      <c r="J34" s="376"/>
      <c r="K34" s="250"/>
    </row>
    <row r="35" spans="2:11" ht="15" customHeight="1">
      <c r="B35" s="253"/>
      <c r="C35" s="254"/>
      <c r="D35" s="376" t="s">
        <v>744</v>
      </c>
      <c r="E35" s="376"/>
      <c r="F35" s="376"/>
      <c r="G35" s="376"/>
      <c r="H35" s="376"/>
      <c r="I35" s="376"/>
      <c r="J35" s="376"/>
      <c r="K35" s="250"/>
    </row>
    <row r="36" spans="2:11" ht="15" customHeight="1">
      <c r="B36" s="253"/>
      <c r="C36" s="254"/>
      <c r="D36" s="252"/>
      <c r="E36" s="255" t="s">
        <v>127</v>
      </c>
      <c r="F36" s="252"/>
      <c r="G36" s="376" t="s">
        <v>745</v>
      </c>
      <c r="H36" s="376"/>
      <c r="I36" s="376"/>
      <c r="J36" s="376"/>
      <c r="K36" s="250"/>
    </row>
    <row r="37" spans="2:11" ht="30.75" customHeight="1">
      <c r="B37" s="253"/>
      <c r="C37" s="254"/>
      <c r="D37" s="252"/>
      <c r="E37" s="255" t="s">
        <v>746</v>
      </c>
      <c r="F37" s="252"/>
      <c r="G37" s="376" t="s">
        <v>747</v>
      </c>
      <c r="H37" s="376"/>
      <c r="I37" s="376"/>
      <c r="J37" s="376"/>
      <c r="K37" s="250"/>
    </row>
    <row r="38" spans="2:11" ht="15" customHeight="1">
      <c r="B38" s="253"/>
      <c r="C38" s="254"/>
      <c r="D38" s="252"/>
      <c r="E38" s="255" t="s">
        <v>57</v>
      </c>
      <c r="F38" s="252"/>
      <c r="G38" s="376" t="s">
        <v>748</v>
      </c>
      <c r="H38" s="376"/>
      <c r="I38" s="376"/>
      <c r="J38" s="376"/>
      <c r="K38" s="250"/>
    </row>
    <row r="39" spans="2:11" ht="15" customHeight="1">
      <c r="B39" s="253"/>
      <c r="C39" s="254"/>
      <c r="D39" s="252"/>
      <c r="E39" s="255" t="s">
        <v>58</v>
      </c>
      <c r="F39" s="252"/>
      <c r="G39" s="376" t="s">
        <v>749</v>
      </c>
      <c r="H39" s="376"/>
      <c r="I39" s="376"/>
      <c r="J39" s="376"/>
      <c r="K39" s="250"/>
    </row>
    <row r="40" spans="2:11" ht="15" customHeight="1">
      <c r="B40" s="253"/>
      <c r="C40" s="254"/>
      <c r="D40" s="252"/>
      <c r="E40" s="255" t="s">
        <v>128</v>
      </c>
      <c r="F40" s="252"/>
      <c r="G40" s="376" t="s">
        <v>750</v>
      </c>
      <c r="H40" s="376"/>
      <c r="I40" s="376"/>
      <c r="J40" s="376"/>
      <c r="K40" s="250"/>
    </row>
    <row r="41" spans="2:11" ht="15" customHeight="1">
      <c r="B41" s="253"/>
      <c r="C41" s="254"/>
      <c r="D41" s="252"/>
      <c r="E41" s="255" t="s">
        <v>129</v>
      </c>
      <c r="F41" s="252"/>
      <c r="G41" s="376" t="s">
        <v>751</v>
      </c>
      <c r="H41" s="376"/>
      <c r="I41" s="376"/>
      <c r="J41" s="376"/>
      <c r="K41" s="250"/>
    </row>
    <row r="42" spans="2:11" ht="15" customHeight="1">
      <c r="B42" s="253"/>
      <c r="C42" s="254"/>
      <c r="D42" s="252"/>
      <c r="E42" s="255" t="s">
        <v>752</v>
      </c>
      <c r="F42" s="252"/>
      <c r="G42" s="376" t="s">
        <v>753</v>
      </c>
      <c r="H42" s="376"/>
      <c r="I42" s="376"/>
      <c r="J42" s="376"/>
      <c r="K42" s="250"/>
    </row>
    <row r="43" spans="2:11" ht="15" customHeight="1">
      <c r="B43" s="253"/>
      <c r="C43" s="254"/>
      <c r="D43" s="252"/>
      <c r="E43" s="255"/>
      <c r="F43" s="252"/>
      <c r="G43" s="376" t="s">
        <v>754</v>
      </c>
      <c r="H43" s="376"/>
      <c r="I43" s="376"/>
      <c r="J43" s="376"/>
      <c r="K43" s="250"/>
    </row>
    <row r="44" spans="2:11" ht="15" customHeight="1">
      <c r="B44" s="253"/>
      <c r="C44" s="254"/>
      <c r="D44" s="252"/>
      <c r="E44" s="255" t="s">
        <v>755</v>
      </c>
      <c r="F44" s="252"/>
      <c r="G44" s="376" t="s">
        <v>756</v>
      </c>
      <c r="H44" s="376"/>
      <c r="I44" s="376"/>
      <c r="J44" s="376"/>
      <c r="K44" s="250"/>
    </row>
    <row r="45" spans="2:11" ht="15" customHeight="1">
      <c r="B45" s="253"/>
      <c r="C45" s="254"/>
      <c r="D45" s="252"/>
      <c r="E45" s="255" t="s">
        <v>131</v>
      </c>
      <c r="F45" s="252"/>
      <c r="G45" s="376" t="s">
        <v>757</v>
      </c>
      <c r="H45" s="376"/>
      <c r="I45" s="376"/>
      <c r="J45" s="376"/>
      <c r="K45" s="250"/>
    </row>
    <row r="46" spans="2:11" ht="12.75" customHeight="1">
      <c r="B46" s="253"/>
      <c r="C46" s="254"/>
      <c r="D46" s="252"/>
      <c r="E46" s="252"/>
      <c r="F46" s="252"/>
      <c r="G46" s="252"/>
      <c r="H46" s="252"/>
      <c r="I46" s="252"/>
      <c r="J46" s="252"/>
      <c r="K46" s="250"/>
    </row>
    <row r="47" spans="2:11" ht="15" customHeight="1">
      <c r="B47" s="253"/>
      <c r="C47" s="254"/>
      <c r="D47" s="376" t="s">
        <v>758</v>
      </c>
      <c r="E47" s="376"/>
      <c r="F47" s="376"/>
      <c r="G47" s="376"/>
      <c r="H47" s="376"/>
      <c r="I47" s="376"/>
      <c r="J47" s="376"/>
      <c r="K47" s="250"/>
    </row>
    <row r="48" spans="2:11" ht="15" customHeight="1">
      <c r="B48" s="253"/>
      <c r="C48" s="254"/>
      <c r="D48" s="254"/>
      <c r="E48" s="376" t="s">
        <v>759</v>
      </c>
      <c r="F48" s="376"/>
      <c r="G48" s="376"/>
      <c r="H48" s="376"/>
      <c r="I48" s="376"/>
      <c r="J48" s="376"/>
      <c r="K48" s="250"/>
    </row>
    <row r="49" spans="2:11" ht="15" customHeight="1">
      <c r="B49" s="253"/>
      <c r="C49" s="254"/>
      <c r="D49" s="254"/>
      <c r="E49" s="376" t="s">
        <v>760</v>
      </c>
      <c r="F49" s="376"/>
      <c r="G49" s="376"/>
      <c r="H49" s="376"/>
      <c r="I49" s="376"/>
      <c r="J49" s="376"/>
      <c r="K49" s="250"/>
    </row>
    <row r="50" spans="2:11" ht="15" customHeight="1">
      <c r="B50" s="253"/>
      <c r="C50" s="254"/>
      <c r="D50" s="254"/>
      <c r="E50" s="376" t="s">
        <v>761</v>
      </c>
      <c r="F50" s="376"/>
      <c r="G50" s="376"/>
      <c r="H50" s="376"/>
      <c r="I50" s="376"/>
      <c r="J50" s="376"/>
      <c r="K50" s="250"/>
    </row>
    <row r="51" spans="2:11" ht="15" customHeight="1">
      <c r="B51" s="253"/>
      <c r="C51" s="254"/>
      <c r="D51" s="376" t="s">
        <v>762</v>
      </c>
      <c r="E51" s="376"/>
      <c r="F51" s="376"/>
      <c r="G51" s="376"/>
      <c r="H51" s="376"/>
      <c r="I51" s="376"/>
      <c r="J51" s="376"/>
      <c r="K51" s="250"/>
    </row>
    <row r="52" spans="2:11" ht="25.5" customHeight="1">
      <c r="B52" s="249"/>
      <c r="C52" s="378" t="s">
        <v>763</v>
      </c>
      <c r="D52" s="378"/>
      <c r="E52" s="378"/>
      <c r="F52" s="378"/>
      <c r="G52" s="378"/>
      <c r="H52" s="378"/>
      <c r="I52" s="378"/>
      <c r="J52" s="378"/>
      <c r="K52" s="250"/>
    </row>
    <row r="53" spans="2:11" ht="5.25" customHeight="1">
      <c r="B53" s="249"/>
      <c r="C53" s="251"/>
      <c r="D53" s="251"/>
      <c r="E53" s="251"/>
      <c r="F53" s="251"/>
      <c r="G53" s="251"/>
      <c r="H53" s="251"/>
      <c r="I53" s="251"/>
      <c r="J53" s="251"/>
      <c r="K53" s="250"/>
    </row>
    <row r="54" spans="2:11" ht="15" customHeight="1">
      <c r="B54" s="249"/>
      <c r="C54" s="376" t="s">
        <v>764</v>
      </c>
      <c r="D54" s="376"/>
      <c r="E54" s="376"/>
      <c r="F54" s="376"/>
      <c r="G54" s="376"/>
      <c r="H54" s="376"/>
      <c r="I54" s="376"/>
      <c r="J54" s="376"/>
      <c r="K54" s="250"/>
    </row>
    <row r="55" spans="2:11" ht="15" customHeight="1">
      <c r="B55" s="249"/>
      <c r="C55" s="376" t="s">
        <v>765</v>
      </c>
      <c r="D55" s="376"/>
      <c r="E55" s="376"/>
      <c r="F55" s="376"/>
      <c r="G55" s="376"/>
      <c r="H55" s="376"/>
      <c r="I55" s="376"/>
      <c r="J55" s="376"/>
      <c r="K55" s="250"/>
    </row>
    <row r="56" spans="2:11" ht="12.75" customHeight="1">
      <c r="B56" s="249"/>
      <c r="C56" s="252"/>
      <c r="D56" s="252"/>
      <c r="E56" s="252"/>
      <c r="F56" s="252"/>
      <c r="G56" s="252"/>
      <c r="H56" s="252"/>
      <c r="I56" s="252"/>
      <c r="J56" s="252"/>
      <c r="K56" s="250"/>
    </row>
    <row r="57" spans="2:11" ht="15" customHeight="1">
      <c r="B57" s="249"/>
      <c r="C57" s="376" t="s">
        <v>766</v>
      </c>
      <c r="D57" s="376"/>
      <c r="E57" s="376"/>
      <c r="F57" s="376"/>
      <c r="G57" s="376"/>
      <c r="H57" s="376"/>
      <c r="I57" s="376"/>
      <c r="J57" s="376"/>
      <c r="K57" s="250"/>
    </row>
    <row r="58" spans="2:11" ht="15" customHeight="1">
      <c r="B58" s="249"/>
      <c r="C58" s="254"/>
      <c r="D58" s="376" t="s">
        <v>767</v>
      </c>
      <c r="E58" s="376"/>
      <c r="F58" s="376"/>
      <c r="G58" s="376"/>
      <c r="H58" s="376"/>
      <c r="I58" s="376"/>
      <c r="J58" s="376"/>
      <c r="K58" s="250"/>
    </row>
    <row r="59" spans="2:11" ht="15" customHeight="1">
      <c r="B59" s="249"/>
      <c r="C59" s="254"/>
      <c r="D59" s="376" t="s">
        <v>768</v>
      </c>
      <c r="E59" s="376"/>
      <c r="F59" s="376"/>
      <c r="G59" s="376"/>
      <c r="H59" s="376"/>
      <c r="I59" s="376"/>
      <c r="J59" s="376"/>
      <c r="K59" s="250"/>
    </row>
    <row r="60" spans="2:11" ht="15" customHeight="1">
      <c r="B60" s="249"/>
      <c r="C60" s="254"/>
      <c r="D60" s="376" t="s">
        <v>769</v>
      </c>
      <c r="E60" s="376"/>
      <c r="F60" s="376"/>
      <c r="G60" s="376"/>
      <c r="H60" s="376"/>
      <c r="I60" s="376"/>
      <c r="J60" s="376"/>
      <c r="K60" s="250"/>
    </row>
    <row r="61" spans="2:11" ht="15" customHeight="1">
      <c r="B61" s="249"/>
      <c r="C61" s="254"/>
      <c r="D61" s="376" t="s">
        <v>770</v>
      </c>
      <c r="E61" s="376"/>
      <c r="F61" s="376"/>
      <c r="G61" s="376"/>
      <c r="H61" s="376"/>
      <c r="I61" s="376"/>
      <c r="J61" s="376"/>
      <c r="K61" s="250"/>
    </row>
    <row r="62" spans="2:11" ht="15" customHeight="1">
      <c r="B62" s="249"/>
      <c r="C62" s="254"/>
      <c r="D62" s="377" t="s">
        <v>771</v>
      </c>
      <c r="E62" s="377"/>
      <c r="F62" s="377"/>
      <c r="G62" s="377"/>
      <c r="H62" s="377"/>
      <c r="I62" s="377"/>
      <c r="J62" s="377"/>
      <c r="K62" s="250"/>
    </row>
    <row r="63" spans="2:11" ht="15" customHeight="1">
      <c r="B63" s="249"/>
      <c r="C63" s="254"/>
      <c r="D63" s="376" t="s">
        <v>772</v>
      </c>
      <c r="E63" s="376"/>
      <c r="F63" s="376"/>
      <c r="G63" s="376"/>
      <c r="H63" s="376"/>
      <c r="I63" s="376"/>
      <c r="J63" s="376"/>
      <c r="K63" s="250"/>
    </row>
    <row r="64" spans="2:11" ht="12.75" customHeight="1">
      <c r="B64" s="249"/>
      <c r="C64" s="254"/>
      <c r="D64" s="254"/>
      <c r="E64" s="257"/>
      <c r="F64" s="254"/>
      <c r="G64" s="254"/>
      <c r="H64" s="254"/>
      <c r="I64" s="254"/>
      <c r="J64" s="254"/>
      <c r="K64" s="250"/>
    </row>
    <row r="65" spans="2:11" ht="15" customHeight="1">
      <c r="B65" s="249"/>
      <c r="C65" s="254"/>
      <c r="D65" s="376" t="s">
        <v>773</v>
      </c>
      <c r="E65" s="376"/>
      <c r="F65" s="376"/>
      <c r="G65" s="376"/>
      <c r="H65" s="376"/>
      <c r="I65" s="376"/>
      <c r="J65" s="376"/>
      <c r="K65" s="250"/>
    </row>
    <row r="66" spans="2:11" ht="15" customHeight="1">
      <c r="B66" s="249"/>
      <c r="C66" s="254"/>
      <c r="D66" s="377" t="s">
        <v>774</v>
      </c>
      <c r="E66" s="377"/>
      <c r="F66" s="377"/>
      <c r="G66" s="377"/>
      <c r="H66" s="377"/>
      <c r="I66" s="377"/>
      <c r="J66" s="377"/>
      <c r="K66" s="250"/>
    </row>
    <row r="67" spans="2:11" ht="15" customHeight="1">
      <c r="B67" s="249"/>
      <c r="C67" s="254"/>
      <c r="D67" s="376" t="s">
        <v>775</v>
      </c>
      <c r="E67" s="376"/>
      <c r="F67" s="376"/>
      <c r="G67" s="376"/>
      <c r="H67" s="376"/>
      <c r="I67" s="376"/>
      <c r="J67" s="376"/>
      <c r="K67" s="250"/>
    </row>
    <row r="68" spans="2:11" ht="15" customHeight="1">
      <c r="B68" s="249"/>
      <c r="C68" s="254"/>
      <c r="D68" s="376" t="s">
        <v>776</v>
      </c>
      <c r="E68" s="376"/>
      <c r="F68" s="376"/>
      <c r="G68" s="376"/>
      <c r="H68" s="376"/>
      <c r="I68" s="376"/>
      <c r="J68" s="376"/>
      <c r="K68" s="250"/>
    </row>
    <row r="69" spans="2:11" ht="15" customHeight="1">
      <c r="B69" s="249"/>
      <c r="C69" s="254"/>
      <c r="D69" s="376" t="s">
        <v>777</v>
      </c>
      <c r="E69" s="376"/>
      <c r="F69" s="376"/>
      <c r="G69" s="376"/>
      <c r="H69" s="376"/>
      <c r="I69" s="376"/>
      <c r="J69" s="376"/>
      <c r="K69" s="250"/>
    </row>
    <row r="70" spans="2:11" ht="15" customHeight="1">
      <c r="B70" s="249"/>
      <c r="C70" s="254"/>
      <c r="D70" s="376" t="s">
        <v>778</v>
      </c>
      <c r="E70" s="376"/>
      <c r="F70" s="376"/>
      <c r="G70" s="376"/>
      <c r="H70" s="376"/>
      <c r="I70" s="376"/>
      <c r="J70" s="376"/>
      <c r="K70" s="250"/>
    </row>
    <row r="71" spans="2:11" ht="12.75" customHeight="1">
      <c r="B71" s="258"/>
      <c r="C71" s="259"/>
      <c r="D71" s="259"/>
      <c r="E71" s="259"/>
      <c r="F71" s="259"/>
      <c r="G71" s="259"/>
      <c r="H71" s="259"/>
      <c r="I71" s="259"/>
      <c r="J71" s="259"/>
      <c r="K71" s="260"/>
    </row>
    <row r="72" spans="2:11" ht="18.75" customHeight="1">
      <c r="B72" s="261"/>
      <c r="C72" s="261"/>
      <c r="D72" s="261"/>
      <c r="E72" s="261"/>
      <c r="F72" s="261"/>
      <c r="G72" s="261"/>
      <c r="H72" s="261"/>
      <c r="I72" s="261"/>
      <c r="J72" s="261"/>
      <c r="K72" s="262"/>
    </row>
    <row r="73" spans="2:11" ht="18.75" customHeight="1">
      <c r="B73" s="262"/>
      <c r="C73" s="262"/>
      <c r="D73" s="262"/>
      <c r="E73" s="262"/>
      <c r="F73" s="262"/>
      <c r="G73" s="262"/>
      <c r="H73" s="262"/>
      <c r="I73" s="262"/>
      <c r="J73" s="262"/>
      <c r="K73" s="262"/>
    </row>
    <row r="74" spans="2:11" ht="7.5" customHeight="1">
      <c r="B74" s="263"/>
      <c r="C74" s="264"/>
      <c r="D74" s="264"/>
      <c r="E74" s="264"/>
      <c r="F74" s="264"/>
      <c r="G74" s="264"/>
      <c r="H74" s="264"/>
      <c r="I74" s="264"/>
      <c r="J74" s="264"/>
      <c r="K74" s="265"/>
    </row>
    <row r="75" spans="2:11" ht="45" customHeight="1">
      <c r="B75" s="266"/>
      <c r="C75" s="375" t="s">
        <v>779</v>
      </c>
      <c r="D75" s="375"/>
      <c r="E75" s="375"/>
      <c r="F75" s="375"/>
      <c r="G75" s="375"/>
      <c r="H75" s="375"/>
      <c r="I75" s="375"/>
      <c r="J75" s="375"/>
      <c r="K75" s="267"/>
    </row>
    <row r="76" spans="2:11" ht="17.25" customHeight="1">
      <c r="B76" s="266"/>
      <c r="C76" s="268" t="s">
        <v>780</v>
      </c>
      <c r="D76" s="268"/>
      <c r="E76" s="268"/>
      <c r="F76" s="268" t="s">
        <v>781</v>
      </c>
      <c r="G76" s="269"/>
      <c r="H76" s="268" t="s">
        <v>58</v>
      </c>
      <c r="I76" s="268" t="s">
        <v>61</v>
      </c>
      <c r="J76" s="268" t="s">
        <v>782</v>
      </c>
      <c r="K76" s="267"/>
    </row>
    <row r="77" spans="2:11" ht="17.25" customHeight="1">
      <c r="B77" s="266"/>
      <c r="C77" s="270" t="s">
        <v>783</v>
      </c>
      <c r="D77" s="270"/>
      <c r="E77" s="270"/>
      <c r="F77" s="271" t="s">
        <v>784</v>
      </c>
      <c r="G77" s="272"/>
      <c r="H77" s="270"/>
      <c r="I77" s="270"/>
      <c r="J77" s="270" t="s">
        <v>785</v>
      </c>
      <c r="K77" s="267"/>
    </row>
    <row r="78" spans="2:11" ht="5.25" customHeight="1">
      <c r="B78" s="266"/>
      <c r="C78" s="273"/>
      <c r="D78" s="273"/>
      <c r="E78" s="273"/>
      <c r="F78" s="273"/>
      <c r="G78" s="274"/>
      <c r="H78" s="273"/>
      <c r="I78" s="273"/>
      <c r="J78" s="273"/>
      <c r="K78" s="267"/>
    </row>
    <row r="79" spans="2:11" ht="15" customHeight="1">
      <c r="B79" s="266"/>
      <c r="C79" s="255" t="s">
        <v>57</v>
      </c>
      <c r="D79" s="273"/>
      <c r="E79" s="273"/>
      <c r="F79" s="275" t="s">
        <v>786</v>
      </c>
      <c r="G79" s="274"/>
      <c r="H79" s="255" t="s">
        <v>787</v>
      </c>
      <c r="I79" s="255" t="s">
        <v>788</v>
      </c>
      <c r="J79" s="255">
        <v>20</v>
      </c>
      <c r="K79" s="267"/>
    </row>
    <row r="80" spans="2:11" ht="15" customHeight="1">
      <c r="B80" s="266"/>
      <c r="C80" s="255" t="s">
        <v>789</v>
      </c>
      <c r="D80" s="255"/>
      <c r="E80" s="255"/>
      <c r="F80" s="275" t="s">
        <v>786</v>
      </c>
      <c r="G80" s="274"/>
      <c r="H80" s="255" t="s">
        <v>790</v>
      </c>
      <c r="I80" s="255" t="s">
        <v>788</v>
      </c>
      <c r="J80" s="255">
        <v>120</v>
      </c>
      <c r="K80" s="267"/>
    </row>
    <row r="81" spans="2:11" ht="15" customHeight="1">
      <c r="B81" s="276"/>
      <c r="C81" s="255" t="s">
        <v>791</v>
      </c>
      <c r="D81" s="255"/>
      <c r="E81" s="255"/>
      <c r="F81" s="275" t="s">
        <v>792</v>
      </c>
      <c r="G81" s="274"/>
      <c r="H81" s="255" t="s">
        <v>793</v>
      </c>
      <c r="I81" s="255" t="s">
        <v>788</v>
      </c>
      <c r="J81" s="255">
        <v>50</v>
      </c>
      <c r="K81" s="267"/>
    </row>
    <row r="82" spans="2:11" ht="15" customHeight="1">
      <c r="B82" s="276"/>
      <c r="C82" s="255" t="s">
        <v>794</v>
      </c>
      <c r="D82" s="255"/>
      <c r="E82" s="255"/>
      <c r="F82" s="275" t="s">
        <v>786</v>
      </c>
      <c r="G82" s="274"/>
      <c r="H82" s="255" t="s">
        <v>795</v>
      </c>
      <c r="I82" s="255" t="s">
        <v>796</v>
      </c>
      <c r="J82" s="255"/>
      <c r="K82" s="267"/>
    </row>
    <row r="83" spans="2:11" ht="15" customHeight="1">
      <c r="B83" s="276"/>
      <c r="C83" s="277" t="s">
        <v>797</v>
      </c>
      <c r="D83" s="277"/>
      <c r="E83" s="277"/>
      <c r="F83" s="278" t="s">
        <v>792</v>
      </c>
      <c r="G83" s="277"/>
      <c r="H83" s="277" t="s">
        <v>798</v>
      </c>
      <c r="I83" s="277" t="s">
        <v>788</v>
      </c>
      <c r="J83" s="277">
        <v>15</v>
      </c>
      <c r="K83" s="267"/>
    </row>
    <row r="84" spans="2:11" ht="15" customHeight="1">
      <c r="B84" s="276"/>
      <c r="C84" s="277" t="s">
        <v>799</v>
      </c>
      <c r="D84" s="277"/>
      <c r="E84" s="277"/>
      <c r="F84" s="278" t="s">
        <v>792</v>
      </c>
      <c r="G84" s="277"/>
      <c r="H84" s="277" t="s">
        <v>800</v>
      </c>
      <c r="I84" s="277" t="s">
        <v>788</v>
      </c>
      <c r="J84" s="277">
        <v>15</v>
      </c>
      <c r="K84" s="267"/>
    </row>
    <row r="85" spans="2:11" ht="15" customHeight="1">
      <c r="B85" s="276"/>
      <c r="C85" s="277" t="s">
        <v>801</v>
      </c>
      <c r="D85" s="277"/>
      <c r="E85" s="277"/>
      <c r="F85" s="278" t="s">
        <v>792</v>
      </c>
      <c r="G85" s="277"/>
      <c r="H85" s="277" t="s">
        <v>802</v>
      </c>
      <c r="I85" s="277" t="s">
        <v>788</v>
      </c>
      <c r="J85" s="277">
        <v>20</v>
      </c>
      <c r="K85" s="267"/>
    </row>
    <row r="86" spans="2:11" ht="15" customHeight="1">
      <c r="B86" s="276"/>
      <c r="C86" s="277" t="s">
        <v>803</v>
      </c>
      <c r="D86" s="277"/>
      <c r="E86" s="277"/>
      <c r="F86" s="278" t="s">
        <v>792</v>
      </c>
      <c r="G86" s="277"/>
      <c r="H86" s="277" t="s">
        <v>804</v>
      </c>
      <c r="I86" s="277" t="s">
        <v>788</v>
      </c>
      <c r="J86" s="277">
        <v>20</v>
      </c>
      <c r="K86" s="267"/>
    </row>
    <row r="87" spans="2:11" ht="15" customHeight="1">
      <c r="B87" s="276"/>
      <c r="C87" s="255" t="s">
        <v>805</v>
      </c>
      <c r="D87" s="255"/>
      <c r="E87" s="255"/>
      <c r="F87" s="275" t="s">
        <v>792</v>
      </c>
      <c r="G87" s="274"/>
      <c r="H87" s="255" t="s">
        <v>806</v>
      </c>
      <c r="I87" s="255" t="s">
        <v>788</v>
      </c>
      <c r="J87" s="255">
        <v>50</v>
      </c>
      <c r="K87" s="267"/>
    </row>
    <row r="88" spans="2:11" ht="15" customHeight="1">
      <c r="B88" s="276"/>
      <c r="C88" s="255" t="s">
        <v>807</v>
      </c>
      <c r="D88" s="255"/>
      <c r="E88" s="255"/>
      <c r="F88" s="275" t="s">
        <v>792</v>
      </c>
      <c r="G88" s="274"/>
      <c r="H88" s="255" t="s">
        <v>808</v>
      </c>
      <c r="I88" s="255" t="s">
        <v>788</v>
      </c>
      <c r="J88" s="255">
        <v>20</v>
      </c>
      <c r="K88" s="267"/>
    </row>
    <row r="89" spans="2:11" ht="15" customHeight="1">
      <c r="B89" s="276"/>
      <c r="C89" s="255" t="s">
        <v>809</v>
      </c>
      <c r="D89" s="255"/>
      <c r="E89" s="255"/>
      <c r="F89" s="275" t="s">
        <v>792</v>
      </c>
      <c r="G89" s="274"/>
      <c r="H89" s="255" t="s">
        <v>810</v>
      </c>
      <c r="I89" s="255" t="s">
        <v>788</v>
      </c>
      <c r="J89" s="255">
        <v>20</v>
      </c>
      <c r="K89" s="267"/>
    </row>
    <row r="90" spans="2:11" ht="15" customHeight="1">
      <c r="B90" s="276"/>
      <c r="C90" s="255" t="s">
        <v>811</v>
      </c>
      <c r="D90" s="255"/>
      <c r="E90" s="255"/>
      <c r="F90" s="275" t="s">
        <v>792</v>
      </c>
      <c r="G90" s="274"/>
      <c r="H90" s="255" t="s">
        <v>812</v>
      </c>
      <c r="I90" s="255" t="s">
        <v>788</v>
      </c>
      <c r="J90" s="255">
        <v>50</v>
      </c>
      <c r="K90" s="267"/>
    </row>
    <row r="91" spans="2:11" ht="15" customHeight="1">
      <c r="B91" s="276"/>
      <c r="C91" s="255" t="s">
        <v>813</v>
      </c>
      <c r="D91" s="255"/>
      <c r="E91" s="255"/>
      <c r="F91" s="275" t="s">
        <v>792</v>
      </c>
      <c r="G91" s="274"/>
      <c r="H91" s="255" t="s">
        <v>813</v>
      </c>
      <c r="I91" s="255" t="s">
        <v>788</v>
      </c>
      <c r="J91" s="255">
        <v>50</v>
      </c>
      <c r="K91" s="267"/>
    </row>
    <row r="92" spans="2:11" ht="15" customHeight="1">
      <c r="B92" s="276"/>
      <c r="C92" s="255" t="s">
        <v>814</v>
      </c>
      <c r="D92" s="255"/>
      <c r="E92" s="255"/>
      <c r="F92" s="275" t="s">
        <v>792</v>
      </c>
      <c r="G92" s="274"/>
      <c r="H92" s="255" t="s">
        <v>815</v>
      </c>
      <c r="I92" s="255" t="s">
        <v>788</v>
      </c>
      <c r="J92" s="255">
        <v>255</v>
      </c>
      <c r="K92" s="267"/>
    </row>
    <row r="93" spans="2:11" ht="15" customHeight="1">
      <c r="B93" s="276"/>
      <c r="C93" s="255" t="s">
        <v>816</v>
      </c>
      <c r="D93" s="255"/>
      <c r="E93" s="255"/>
      <c r="F93" s="275" t="s">
        <v>786</v>
      </c>
      <c r="G93" s="274"/>
      <c r="H93" s="255" t="s">
        <v>817</v>
      </c>
      <c r="I93" s="255" t="s">
        <v>818</v>
      </c>
      <c r="J93" s="255"/>
      <c r="K93" s="267"/>
    </row>
    <row r="94" spans="2:11" ht="15" customHeight="1">
      <c r="B94" s="276"/>
      <c r="C94" s="255" t="s">
        <v>819</v>
      </c>
      <c r="D94" s="255"/>
      <c r="E94" s="255"/>
      <c r="F94" s="275" t="s">
        <v>786</v>
      </c>
      <c r="G94" s="274"/>
      <c r="H94" s="255" t="s">
        <v>820</v>
      </c>
      <c r="I94" s="255" t="s">
        <v>821</v>
      </c>
      <c r="J94" s="255"/>
      <c r="K94" s="267"/>
    </row>
    <row r="95" spans="2:11" ht="15" customHeight="1">
      <c r="B95" s="276"/>
      <c r="C95" s="255" t="s">
        <v>822</v>
      </c>
      <c r="D95" s="255"/>
      <c r="E95" s="255"/>
      <c r="F95" s="275" t="s">
        <v>786</v>
      </c>
      <c r="G95" s="274"/>
      <c r="H95" s="255" t="s">
        <v>822</v>
      </c>
      <c r="I95" s="255" t="s">
        <v>821</v>
      </c>
      <c r="J95" s="255"/>
      <c r="K95" s="267"/>
    </row>
    <row r="96" spans="2:11" ht="15" customHeight="1">
      <c r="B96" s="276"/>
      <c r="C96" s="255" t="s">
        <v>42</v>
      </c>
      <c r="D96" s="255"/>
      <c r="E96" s="255"/>
      <c r="F96" s="275" t="s">
        <v>786</v>
      </c>
      <c r="G96" s="274"/>
      <c r="H96" s="255" t="s">
        <v>823</v>
      </c>
      <c r="I96" s="255" t="s">
        <v>821</v>
      </c>
      <c r="J96" s="255"/>
      <c r="K96" s="267"/>
    </row>
    <row r="97" spans="2:11" ht="15" customHeight="1">
      <c r="B97" s="276"/>
      <c r="C97" s="255" t="s">
        <v>52</v>
      </c>
      <c r="D97" s="255"/>
      <c r="E97" s="255"/>
      <c r="F97" s="275" t="s">
        <v>786</v>
      </c>
      <c r="G97" s="274"/>
      <c r="H97" s="255" t="s">
        <v>824</v>
      </c>
      <c r="I97" s="255" t="s">
        <v>821</v>
      </c>
      <c r="J97" s="255"/>
      <c r="K97" s="267"/>
    </row>
    <row r="98" spans="2:11" ht="15" customHeight="1">
      <c r="B98" s="279"/>
      <c r="C98" s="280"/>
      <c r="D98" s="280"/>
      <c r="E98" s="280"/>
      <c r="F98" s="280"/>
      <c r="G98" s="280"/>
      <c r="H98" s="280"/>
      <c r="I98" s="280"/>
      <c r="J98" s="280"/>
      <c r="K98" s="281"/>
    </row>
    <row r="99" spans="2:11" ht="18.75" customHeight="1">
      <c r="B99" s="282"/>
      <c r="C99" s="283"/>
      <c r="D99" s="283"/>
      <c r="E99" s="283"/>
      <c r="F99" s="283"/>
      <c r="G99" s="283"/>
      <c r="H99" s="283"/>
      <c r="I99" s="283"/>
      <c r="J99" s="283"/>
      <c r="K99" s="282"/>
    </row>
    <row r="100" spans="2:11" ht="18.75" customHeight="1"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</row>
    <row r="101" spans="2:11" ht="7.5" customHeight="1">
      <c r="B101" s="263"/>
      <c r="C101" s="264"/>
      <c r="D101" s="264"/>
      <c r="E101" s="264"/>
      <c r="F101" s="264"/>
      <c r="G101" s="264"/>
      <c r="H101" s="264"/>
      <c r="I101" s="264"/>
      <c r="J101" s="264"/>
      <c r="K101" s="265"/>
    </row>
    <row r="102" spans="2:11" ht="45" customHeight="1">
      <c r="B102" s="266"/>
      <c r="C102" s="375" t="s">
        <v>825</v>
      </c>
      <c r="D102" s="375"/>
      <c r="E102" s="375"/>
      <c r="F102" s="375"/>
      <c r="G102" s="375"/>
      <c r="H102" s="375"/>
      <c r="I102" s="375"/>
      <c r="J102" s="375"/>
      <c r="K102" s="267"/>
    </row>
    <row r="103" spans="2:11" ht="17.25" customHeight="1">
      <c r="B103" s="266"/>
      <c r="C103" s="268" t="s">
        <v>780</v>
      </c>
      <c r="D103" s="268"/>
      <c r="E103" s="268"/>
      <c r="F103" s="268" t="s">
        <v>781</v>
      </c>
      <c r="G103" s="269"/>
      <c r="H103" s="268" t="s">
        <v>58</v>
      </c>
      <c r="I103" s="268" t="s">
        <v>61</v>
      </c>
      <c r="J103" s="268" t="s">
        <v>782</v>
      </c>
      <c r="K103" s="267"/>
    </row>
    <row r="104" spans="2:11" ht="17.25" customHeight="1">
      <c r="B104" s="266"/>
      <c r="C104" s="270" t="s">
        <v>783</v>
      </c>
      <c r="D104" s="270"/>
      <c r="E104" s="270"/>
      <c r="F104" s="271" t="s">
        <v>784</v>
      </c>
      <c r="G104" s="272"/>
      <c r="H104" s="270"/>
      <c r="I104" s="270"/>
      <c r="J104" s="270" t="s">
        <v>785</v>
      </c>
      <c r="K104" s="267"/>
    </row>
    <row r="105" spans="2:11" ht="5.25" customHeight="1">
      <c r="B105" s="266"/>
      <c r="C105" s="268"/>
      <c r="D105" s="268"/>
      <c r="E105" s="268"/>
      <c r="F105" s="268"/>
      <c r="G105" s="284"/>
      <c r="H105" s="268"/>
      <c r="I105" s="268"/>
      <c r="J105" s="268"/>
      <c r="K105" s="267"/>
    </row>
    <row r="106" spans="2:11" ht="15" customHeight="1">
      <c r="B106" s="266"/>
      <c r="C106" s="255" t="s">
        <v>57</v>
      </c>
      <c r="D106" s="273"/>
      <c r="E106" s="273"/>
      <c r="F106" s="275" t="s">
        <v>786</v>
      </c>
      <c r="G106" s="284"/>
      <c r="H106" s="255" t="s">
        <v>826</v>
      </c>
      <c r="I106" s="255" t="s">
        <v>788</v>
      </c>
      <c r="J106" s="255">
        <v>20</v>
      </c>
      <c r="K106" s="267"/>
    </row>
    <row r="107" spans="2:11" ht="15" customHeight="1">
      <c r="B107" s="266"/>
      <c r="C107" s="255" t="s">
        <v>789</v>
      </c>
      <c r="D107" s="255"/>
      <c r="E107" s="255"/>
      <c r="F107" s="275" t="s">
        <v>786</v>
      </c>
      <c r="G107" s="255"/>
      <c r="H107" s="255" t="s">
        <v>826</v>
      </c>
      <c r="I107" s="255" t="s">
        <v>788</v>
      </c>
      <c r="J107" s="255">
        <v>120</v>
      </c>
      <c r="K107" s="267"/>
    </row>
    <row r="108" spans="2:11" ht="15" customHeight="1">
      <c r="B108" s="276"/>
      <c r="C108" s="255" t="s">
        <v>791</v>
      </c>
      <c r="D108" s="255"/>
      <c r="E108" s="255"/>
      <c r="F108" s="275" t="s">
        <v>792</v>
      </c>
      <c r="G108" s="255"/>
      <c r="H108" s="255" t="s">
        <v>826</v>
      </c>
      <c r="I108" s="255" t="s">
        <v>788</v>
      </c>
      <c r="J108" s="255">
        <v>50</v>
      </c>
      <c r="K108" s="267"/>
    </row>
    <row r="109" spans="2:11" ht="15" customHeight="1">
      <c r="B109" s="276"/>
      <c r="C109" s="255" t="s">
        <v>794</v>
      </c>
      <c r="D109" s="255"/>
      <c r="E109" s="255"/>
      <c r="F109" s="275" t="s">
        <v>786</v>
      </c>
      <c r="G109" s="255"/>
      <c r="H109" s="255" t="s">
        <v>826</v>
      </c>
      <c r="I109" s="255" t="s">
        <v>796</v>
      </c>
      <c r="J109" s="255"/>
      <c r="K109" s="267"/>
    </row>
    <row r="110" spans="2:11" ht="15" customHeight="1">
      <c r="B110" s="276"/>
      <c r="C110" s="255" t="s">
        <v>805</v>
      </c>
      <c r="D110" s="255"/>
      <c r="E110" s="255"/>
      <c r="F110" s="275" t="s">
        <v>792</v>
      </c>
      <c r="G110" s="255"/>
      <c r="H110" s="255" t="s">
        <v>826</v>
      </c>
      <c r="I110" s="255" t="s">
        <v>788</v>
      </c>
      <c r="J110" s="255">
        <v>50</v>
      </c>
      <c r="K110" s="267"/>
    </row>
    <row r="111" spans="2:11" ht="15" customHeight="1">
      <c r="B111" s="276"/>
      <c r="C111" s="255" t="s">
        <v>813</v>
      </c>
      <c r="D111" s="255"/>
      <c r="E111" s="255"/>
      <c r="F111" s="275" t="s">
        <v>792</v>
      </c>
      <c r="G111" s="255"/>
      <c r="H111" s="255" t="s">
        <v>826</v>
      </c>
      <c r="I111" s="255" t="s">
        <v>788</v>
      </c>
      <c r="J111" s="255">
        <v>50</v>
      </c>
      <c r="K111" s="267"/>
    </row>
    <row r="112" spans="2:11" ht="15" customHeight="1">
      <c r="B112" s="276"/>
      <c r="C112" s="255" t="s">
        <v>811</v>
      </c>
      <c r="D112" s="255"/>
      <c r="E112" s="255"/>
      <c r="F112" s="275" t="s">
        <v>792</v>
      </c>
      <c r="G112" s="255"/>
      <c r="H112" s="255" t="s">
        <v>826</v>
      </c>
      <c r="I112" s="255" t="s">
        <v>788</v>
      </c>
      <c r="J112" s="255">
        <v>50</v>
      </c>
      <c r="K112" s="267"/>
    </row>
    <row r="113" spans="2:11" ht="15" customHeight="1">
      <c r="B113" s="276"/>
      <c r="C113" s="255" t="s">
        <v>57</v>
      </c>
      <c r="D113" s="255"/>
      <c r="E113" s="255"/>
      <c r="F113" s="275" t="s">
        <v>786</v>
      </c>
      <c r="G113" s="255"/>
      <c r="H113" s="255" t="s">
        <v>827</v>
      </c>
      <c r="I113" s="255" t="s">
        <v>788</v>
      </c>
      <c r="J113" s="255">
        <v>20</v>
      </c>
      <c r="K113" s="267"/>
    </row>
    <row r="114" spans="2:11" ht="15" customHeight="1">
      <c r="B114" s="276"/>
      <c r="C114" s="255" t="s">
        <v>828</v>
      </c>
      <c r="D114" s="255"/>
      <c r="E114" s="255"/>
      <c r="F114" s="275" t="s">
        <v>786</v>
      </c>
      <c r="G114" s="255"/>
      <c r="H114" s="255" t="s">
        <v>829</v>
      </c>
      <c r="I114" s="255" t="s">
        <v>788</v>
      </c>
      <c r="J114" s="255">
        <v>120</v>
      </c>
      <c r="K114" s="267"/>
    </row>
    <row r="115" spans="2:11" ht="15" customHeight="1">
      <c r="B115" s="276"/>
      <c r="C115" s="255" t="s">
        <v>42</v>
      </c>
      <c r="D115" s="255"/>
      <c r="E115" s="255"/>
      <c r="F115" s="275" t="s">
        <v>786</v>
      </c>
      <c r="G115" s="255"/>
      <c r="H115" s="255" t="s">
        <v>830</v>
      </c>
      <c r="I115" s="255" t="s">
        <v>821</v>
      </c>
      <c r="J115" s="255"/>
      <c r="K115" s="267"/>
    </row>
    <row r="116" spans="2:11" ht="15" customHeight="1">
      <c r="B116" s="276"/>
      <c r="C116" s="255" t="s">
        <v>52</v>
      </c>
      <c r="D116" s="255"/>
      <c r="E116" s="255"/>
      <c r="F116" s="275" t="s">
        <v>786</v>
      </c>
      <c r="G116" s="255"/>
      <c r="H116" s="255" t="s">
        <v>831</v>
      </c>
      <c r="I116" s="255" t="s">
        <v>821</v>
      </c>
      <c r="J116" s="255"/>
      <c r="K116" s="267"/>
    </row>
    <row r="117" spans="2:11" ht="15" customHeight="1">
      <c r="B117" s="276"/>
      <c r="C117" s="255" t="s">
        <v>61</v>
      </c>
      <c r="D117" s="255"/>
      <c r="E117" s="255"/>
      <c r="F117" s="275" t="s">
        <v>786</v>
      </c>
      <c r="G117" s="255"/>
      <c r="H117" s="255" t="s">
        <v>832</v>
      </c>
      <c r="I117" s="255" t="s">
        <v>833</v>
      </c>
      <c r="J117" s="255"/>
      <c r="K117" s="267"/>
    </row>
    <row r="118" spans="2:11" ht="15" customHeight="1">
      <c r="B118" s="279"/>
      <c r="C118" s="285"/>
      <c r="D118" s="285"/>
      <c r="E118" s="285"/>
      <c r="F118" s="285"/>
      <c r="G118" s="285"/>
      <c r="H118" s="285"/>
      <c r="I118" s="285"/>
      <c r="J118" s="285"/>
      <c r="K118" s="281"/>
    </row>
    <row r="119" spans="2:11" ht="18.75" customHeight="1">
      <c r="B119" s="286"/>
      <c r="C119" s="252"/>
      <c r="D119" s="252"/>
      <c r="E119" s="252"/>
      <c r="F119" s="287"/>
      <c r="G119" s="252"/>
      <c r="H119" s="252"/>
      <c r="I119" s="252"/>
      <c r="J119" s="252"/>
      <c r="K119" s="286"/>
    </row>
    <row r="120" spans="2:11" ht="18.75" customHeight="1"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</row>
    <row r="121" spans="2:11" ht="7.5" customHeight="1">
      <c r="B121" s="288"/>
      <c r="C121" s="289"/>
      <c r="D121" s="289"/>
      <c r="E121" s="289"/>
      <c r="F121" s="289"/>
      <c r="G121" s="289"/>
      <c r="H121" s="289"/>
      <c r="I121" s="289"/>
      <c r="J121" s="289"/>
      <c r="K121" s="290"/>
    </row>
    <row r="122" spans="2:11" ht="45" customHeight="1">
      <c r="B122" s="291"/>
      <c r="C122" s="374" t="s">
        <v>834</v>
      </c>
      <c r="D122" s="374"/>
      <c r="E122" s="374"/>
      <c r="F122" s="374"/>
      <c r="G122" s="374"/>
      <c r="H122" s="374"/>
      <c r="I122" s="374"/>
      <c r="J122" s="374"/>
      <c r="K122" s="292"/>
    </row>
    <row r="123" spans="2:11" ht="17.25" customHeight="1">
      <c r="B123" s="293"/>
      <c r="C123" s="268" t="s">
        <v>780</v>
      </c>
      <c r="D123" s="268"/>
      <c r="E123" s="268"/>
      <c r="F123" s="268" t="s">
        <v>781</v>
      </c>
      <c r="G123" s="269"/>
      <c r="H123" s="268" t="s">
        <v>58</v>
      </c>
      <c r="I123" s="268" t="s">
        <v>61</v>
      </c>
      <c r="J123" s="268" t="s">
        <v>782</v>
      </c>
      <c r="K123" s="294"/>
    </row>
    <row r="124" spans="2:11" ht="17.25" customHeight="1">
      <c r="B124" s="293"/>
      <c r="C124" s="270" t="s">
        <v>783</v>
      </c>
      <c r="D124" s="270"/>
      <c r="E124" s="270"/>
      <c r="F124" s="271" t="s">
        <v>784</v>
      </c>
      <c r="G124" s="272"/>
      <c r="H124" s="270"/>
      <c r="I124" s="270"/>
      <c r="J124" s="270" t="s">
        <v>785</v>
      </c>
      <c r="K124" s="294"/>
    </row>
    <row r="125" spans="2:11" ht="5.25" customHeight="1">
      <c r="B125" s="295"/>
      <c r="C125" s="273"/>
      <c r="D125" s="273"/>
      <c r="E125" s="273"/>
      <c r="F125" s="273"/>
      <c r="G125" s="255"/>
      <c r="H125" s="273"/>
      <c r="I125" s="273"/>
      <c r="J125" s="273"/>
      <c r="K125" s="296"/>
    </row>
    <row r="126" spans="2:11" ht="15" customHeight="1">
      <c r="B126" s="295"/>
      <c r="C126" s="255" t="s">
        <v>789</v>
      </c>
      <c r="D126" s="273"/>
      <c r="E126" s="273"/>
      <c r="F126" s="275" t="s">
        <v>786</v>
      </c>
      <c r="G126" s="255"/>
      <c r="H126" s="255" t="s">
        <v>826</v>
      </c>
      <c r="I126" s="255" t="s">
        <v>788</v>
      </c>
      <c r="J126" s="255">
        <v>120</v>
      </c>
      <c r="K126" s="297"/>
    </row>
    <row r="127" spans="2:11" ht="15" customHeight="1">
      <c r="B127" s="295"/>
      <c r="C127" s="255" t="s">
        <v>835</v>
      </c>
      <c r="D127" s="255"/>
      <c r="E127" s="255"/>
      <c r="F127" s="275" t="s">
        <v>786</v>
      </c>
      <c r="G127" s="255"/>
      <c r="H127" s="255" t="s">
        <v>836</v>
      </c>
      <c r="I127" s="255" t="s">
        <v>788</v>
      </c>
      <c r="J127" s="255" t="s">
        <v>837</v>
      </c>
      <c r="K127" s="297"/>
    </row>
    <row r="128" spans="2:11" ht="15" customHeight="1">
      <c r="B128" s="295"/>
      <c r="C128" s="255" t="s">
        <v>734</v>
      </c>
      <c r="D128" s="255"/>
      <c r="E128" s="255"/>
      <c r="F128" s="275" t="s">
        <v>786</v>
      </c>
      <c r="G128" s="255"/>
      <c r="H128" s="255" t="s">
        <v>838</v>
      </c>
      <c r="I128" s="255" t="s">
        <v>788</v>
      </c>
      <c r="J128" s="255" t="s">
        <v>837</v>
      </c>
      <c r="K128" s="297"/>
    </row>
    <row r="129" spans="2:11" ht="15" customHeight="1">
      <c r="B129" s="295"/>
      <c r="C129" s="255" t="s">
        <v>797</v>
      </c>
      <c r="D129" s="255"/>
      <c r="E129" s="255"/>
      <c r="F129" s="275" t="s">
        <v>792</v>
      </c>
      <c r="G129" s="255"/>
      <c r="H129" s="255" t="s">
        <v>798</v>
      </c>
      <c r="I129" s="255" t="s">
        <v>788</v>
      </c>
      <c r="J129" s="255">
        <v>15</v>
      </c>
      <c r="K129" s="297"/>
    </row>
    <row r="130" spans="2:11" ht="15" customHeight="1">
      <c r="B130" s="295"/>
      <c r="C130" s="277" t="s">
        <v>799</v>
      </c>
      <c r="D130" s="277"/>
      <c r="E130" s="277"/>
      <c r="F130" s="278" t="s">
        <v>792</v>
      </c>
      <c r="G130" s="277"/>
      <c r="H130" s="277" t="s">
        <v>800</v>
      </c>
      <c r="I130" s="277" t="s">
        <v>788</v>
      </c>
      <c r="J130" s="277">
        <v>15</v>
      </c>
      <c r="K130" s="297"/>
    </row>
    <row r="131" spans="2:11" ht="15" customHeight="1">
      <c r="B131" s="295"/>
      <c r="C131" s="277" t="s">
        <v>801</v>
      </c>
      <c r="D131" s="277"/>
      <c r="E131" s="277"/>
      <c r="F131" s="278" t="s">
        <v>792</v>
      </c>
      <c r="G131" s="277"/>
      <c r="H131" s="277" t="s">
        <v>802</v>
      </c>
      <c r="I131" s="277" t="s">
        <v>788</v>
      </c>
      <c r="J131" s="277">
        <v>20</v>
      </c>
      <c r="K131" s="297"/>
    </row>
    <row r="132" spans="2:11" ht="15" customHeight="1">
      <c r="B132" s="295"/>
      <c r="C132" s="277" t="s">
        <v>803</v>
      </c>
      <c r="D132" s="277"/>
      <c r="E132" s="277"/>
      <c r="F132" s="278" t="s">
        <v>792</v>
      </c>
      <c r="G132" s="277"/>
      <c r="H132" s="277" t="s">
        <v>804</v>
      </c>
      <c r="I132" s="277" t="s">
        <v>788</v>
      </c>
      <c r="J132" s="277">
        <v>20</v>
      </c>
      <c r="K132" s="297"/>
    </row>
    <row r="133" spans="2:11" ht="15" customHeight="1">
      <c r="B133" s="295"/>
      <c r="C133" s="255" t="s">
        <v>791</v>
      </c>
      <c r="D133" s="255"/>
      <c r="E133" s="255"/>
      <c r="F133" s="275" t="s">
        <v>792</v>
      </c>
      <c r="G133" s="255"/>
      <c r="H133" s="255" t="s">
        <v>826</v>
      </c>
      <c r="I133" s="255" t="s">
        <v>788</v>
      </c>
      <c r="J133" s="255">
        <v>50</v>
      </c>
      <c r="K133" s="297"/>
    </row>
    <row r="134" spans="2:11" ht="15" customHeight="1">
      <c r="B134" s="295"/>
      <c r="C134" s="255" t="s">
        <v>805</v>
      </c>
      <c r="D134" s="255"/>
      <c r="E134" s="255"/>
      <c r="F134" s="275" t="s">
        <v>792</v>
      </c>
      <c r="G134" s="255"/>
      <c r="H134" s="255" t="s">
        <v>826</v>
      </c>
      <c r="I134" s="255" t="s">
        <v>788</v>
      </c>
      <c r="J134" s="255">
        <v>50</v>
      </c>
      <c r="K134" s="297"/>
    </row>
    <row r="135" spans="2:11" ht="15" customHeight="1">
      <c r="B135" s="295"/>
      <c r="C135" s="255" t="s">
        <v>811</v>
      </c>
      <c r="D135" s="255"/>
      <c r="E135" s="255"/>
      <c r="F135" s="275" t="s">
        <v>792</v>
      </c>
      <c r="G135" s="255"/>
      <c r="H135" s="255" t="s">
        <v>826</v>
      </c>
      <c r="I135" s="255" t="s">
        <v>788</v>
      </c>
      <c r="J135" s="255">
        <v>50</v>
      </c>
      <c r="K135" s="297"/>
    </row>
    <row r="136" spans="2:11" ht="15" customHeight="1">
      <c r="B136" s="295"/>
      <c r="C136" s="255" t="s">
        <v>813</v>
      </c>
      <c r="D136" s="255"/>
      <c r="E136" s="255"/>
      <c r="F136" s="275" t="s">
        <v>792</v>
      </c>
      <c r="G136" s="255"/>
      <c r="H136" s="255" t="s">
        <v>826</v>
      </c>
      <c r="I136" s="255" t="s">
        <v>788</v>
      </c>
      <c r="J136" s="255">
        <v>50</v>
      </c>
      <c r="K136" s="297"/>
    </row>
    <row r="137" spans="2:11" ht="15" customHeight="1">
      <c r="B137" s="295"/>
      <c r="C137" s="255" t="s">
        <v>814</v>
      </c>
      <c r="D137" s="255"/>
      <c r="E137" s="255"/>
      <c r="F137" s="275" t="s">
        <v>792</v>
      </c>
      <c r="G137" s="255"/>
      <c r="H137" s="255" t="s">
        <v>839</v>
      </c>
      <c r="I137" s="255" t="s">
        <v>788</v>
      </c>
      <c r="J137" s="255">
        <v>255</v>
      </c>
      <c r="K137" s="297"/>
    </row>
    <row r="138" spans="2:11" ht="15" customHeight="1">
      <c r="B138" s="295"/>
      <c r="C138" s="255" t="s">
        <v>816</v>
      </c>
      <c r="D138" s="255"/>
      <c r="E138" s="255"/>
      <c r="F138" s="275" t="s">
        <v>786</v>
      </c>
      <c r="G138" s="255"/>
      <c r="H138" s="255" t="s">
        <v>840</v>
      </c>
      <c r="I138" s="255" t="s">
        <v>818</v>
      </c>
      <c r="J138" s="255"/>
      <c r="K138" s="297"/>
    </row>
    <row r="139" spans="2:11" ht="15" customHeight="1">
      <c r="B139" s="295"/>
      <c r="C139" s="255" t="s">
        <v>819</v>
      </c>
      <c r="D139" s="255"/>
      <c r="E139" s="255"/>
      <c r="F139" s="275" t="s">
        <v>786</v>
      </c>
      <c r="G139" s="255"/>
      <c r="H139" s="255" t="s">
        <v>841</v>
      </c>
      <c r="I139" s="255" t="s">
        <v>821</v>
      </c>
      <c r="J139" s="255"/>
      <c r="K139" s="297"/>
    </row>
    <row r="140" spans="2:11" ht="15" customHeight="1">
      <c r="B140" s="295"/>
      <c r="C140" s="255" t="s">
        <v>822</v>
      </c>
      <c r="D140" s="255"/>
      <c r="E140" s="255"/>
      <c r="F140" s="275" t="s">
        <v>786</v>
      </c>
      <c r="G140" s="255"/>
      <c r="H140" s="255" t="s">
        <v>822</v>
      </c>
      <c r="I140" s="255" t="s">
        <v>821</v>
      </c>
      <c r="J140" s="255"/>
      <c r="K140" s="297"/>
    </row>
    <row r="141" spans="2:11" ht="15" customHeight="1">
      <c r="B141" s="295"/>
      <c r="C141" s="255" t="s">
        <v>42</v>
      </c>
      <c r="D141" s="255"/>
      <c r="E141" s="255"/>
      <c r="F141" s="275" t="s">
        <v>786</v>
      </c>
      <c r="G141" s="255"/>
      <c r="H141" s="255" t="s">
        <v>842</v>
      </c>
      <c r="I141" s="255" t="s">
        <v>821</v>
      </c>
      <c r="J141" s="255"/>
      <c r="K141" s="297"/>
    </row>
    <row r="142" spans="2:11" ht="15" customHeight="1">
      <c r="B142" s="295"/>
      <c r="C142" s="255" t="s">
        <v>843</v>
      </c>
      <c r="D142" s="255"/>
      <c r="E142" s="255"/>
      <c r="F142" s="275" t="s">
        <v>786</v>
      </c>
      <c r="G142" s="255"/>
      <c r="H142" s="255" t="s">
        <v>844</v>
      </c>
      <c r="I142" s="255" t="s">
        <v>821</v>
      </c>
      <c r="J142" s="255"/>
      <c r="K142" s="297"/>
    </row>
    <row r="143" spans="2:11" ht="15" customHeight="1">
      <c r="B143" s="298"/>
      <c r="C143" s="299"/>
      <c r="D143" s="299"/>
      <c r="E143" s="299"/>
      <c r="F143" s="299"/>
      <c r="G143" s="299"/>
      <c r="H143" s="299"/>
      <c r="I143" s="299"/>
      <c r="J143" s="299"/>
      <c r="K143" s="300"/>
    </row>
    <row r="144" spans="2:11" ht="18.75" customHeight="1">
      <c r="B144" s="252"/>
      <c r="C144" s="252"/>
      <c r="D144" s="252"/>
      <c r="E144" s="252"/>
      <c r="F144" s="287"/>
      <c r="G144" s="252"/>
      <c r="H144" s="252"/>
      <c r="I144" s="252"/>
      <c r="J144" s="252"/>
      <c r="K144" s="252"/>
    </row>
    <row r="145" spans="2:11" ht="18.75" customHeight="1"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</row>
    <row r="146" spans="2:11" ht="7.5" customHeight="1">
      <c r="B146" s="263"/>
      <c r="C146" s="264"/>
      <c r="D146" s="264"/>
      <c r="E146" s="264"/>
      <c r="F146" s="264"/>
      <c r="G146" s="264"/>
      <c r="H146" s="264"/>
      <c r="I146" s="264"/>
      <c r="J146" s="264"/>
      <c r="K146" s="265"/>
    </row>
    <row r="147" spans="2:11" ht="45" customHeight="1">
      <c r="B147" s="266"/>
      <c r="C147" s="375" t="s">
        <v>845</v>
      </c>
      <c r="D147" s="375"/>
      <c r="E147" s="375"/>
      <c r="F147" s="375"/>
      <c r="G147" s="375"/>
      <c r="H147" s="375"/>
      <c r="I147" s="375"/>
      <c r="J147" s="375"/>
      <c r="K147" s="267"/>
    </row>
    <row r="148" spans="2:11" ht="17.25" customHeight="1">
      <c r="B148" s="266"/>
      <c r="C148" s="268" t="s">
        <v>780</v>
      </c>
      <c r="D148" s="268"/>
      <c r="E148" s="268"/>
      <c r="F148" s="268" t="s">
        <v>781</v>
      </c>
      <c r="G148" s="269"/>
      <c r="H148" s="268" t="s">
        <v>58</v>
      </c>
      <c r="I148" s="268" t="s">
        <v>61</v>
      </c>
      <c r="J148" s="268" t="s">
        <v>782</v>
      </c>
      <c r="K148" s="267"/>
    </row>
    <row r="149" spans="2:11" ht="17.25" customHeight="1">
      <c r="B149" s="266"/>
      <c r="C149" s="270" t="s">
        <v>783</v>
      </c>
      <c r="D149" s="270"/>
      <c r="E149" s="270"/>
      <c r="F149" s="271" t="s">
        <v>784</v>
      </c>
      <c r="G149" s="272"/>
      <c r="H149" s="270"/>
      <c r="I149" s="270"/>
      <c r="J149" s="270" t="s">
        <v>785</v>
      </c>
      <c r="K149" s="267"/>
    </row>
    <row r="150" spans="2:11" ht="5.25" customHeight="1">
      <c r="B150" s="276"/>
      <c r="C150" s="273"/>
      <c r="D150" s="273"/>
      <c r="E150" s="273"/>
      <c r="F150" s="273"/>
      <c r="G150" s="274"/>
      <c r="H150" s="273"/>
      <c r="I150" s="273"/>
      <c r="J150" s="273"/>
      <c r="K150" s="297"/>
    </row>
    <row r="151" spans="2:11" ht="15" customHeight="1">
      <c r="B151" s="276"/>
      <c r="C151" s="301" t="s">
        <v>789</v>
      </c>
      <c r="D151" s="255"/>
      <c r="E151" s="255"/>
      <c r="F151" s="302" t="s">
        <v>786</v>
      </c>
      <c r="G151" s="255"/>
      <c r="H151" s="301" t="s">
        <v>826</v>
      </c>
      <c r="I151" s="301" t="s">
        <v>788</v>
      </c>
      <c r="J151" s="301">
        <v>120</v>
      </c>
      <c r="K151" s="297"/>
    </row>
    <row r="152" spans="2:11" ht="15" customHeight="1">
      <c r="B152" s="276"/>
      <c r="C152" s="301" t="s">
        <v>835</v>
      </c>
      <c r="D152" s="255"/>
      <c r="E152" s="255"/>
      <c r="F152" s="302" t="s">
        <v>786</v>
      </c>
      <c r="G152" s="255"/>
      <c r="H152" s="301" t="s">
        <v>846</v>
      </c>
      <c r="I152" s="301" t="s">
        <v>788</v>
      </c>
      <c r="J152" s="301" t="s">
        <v>837</v>
      </c>
      <c r="K152" s="297"/>
    </row>
    <row r="153" spans="2:11" ht="15" customHeight="1">
      <c r="B153" s="276"/>
      <c r="C153" s="301" t="s">
        <v>734</v>
      </c>
      <c r="D153" s="255"/>
      <c r="E153" s="255"/>
      <c r="F153" s="302" t="s">
        <v>786</v>
      </c>
      <c r="G153" s="255"/>
      <c r="H153" s="301" t="s">
        <v>847</v>
      </c>
      <c r="I153" s="301" t="s">
        <v>788</v>
      </c>
      <c r="J153" s="301" t="s">
        <v>837</v>
      </c>
      <c r="K153" s="297"/>
    </row>
    <row r="154" spans="2:11" ht="15" customHeight="1">
      <c r="B154" s="276"/>
      <c r="C154" s="301" t="s">
        <v>791</v>
      </c>
      <c r="D154" s="255"/>
      <c r="E154" s="255"/>
      <c r="F154" s="302" t="s">
        <v>792</v>
      </c>
      <c r="G154" s="255"/>
      <c r="H154" s="301" t="s">
        <v>826</v>
      </c>
      <c r="I154" s="301" t="s">
        <v>788</v>
      </c>
      <c r="J154" s="301">
        <v>50</v>
      </c>
      <c r="K154" s="297"/>
    </row>
    <row r="155" spans="2:11" ht="15" customHeight="1">
      <c r="B155" s="276"/>
      <c r="C155" s="301" t="s">
        <v>794</v>
      </c>
      <c r="D155" s="255"/>
      <c r="E155" s="255"/>
      <c r="F155" s="302" t="s">
        <v>786</v>
      </c>
      <c r="G155" s="255"/>
      <c r="H155" s="301" t="s">
        <v>826</v>
      </c>
      <c r="I155" s="301" t="s">
        <v>796</v>
      </c>
      <c r="J155" s="301"/>
      <c r="K155" s="297"/>
    </row>
    <row r="156" spans="2:11" ht="15" customHeight="1">
      <c r="B156" s="276"/>
      <c r="C156" s="301" t="s">
        <v>805</v>
      </c>
      <c r="D156" s="255"/>
      <c r="E156" s="255"/>
      <c r="F156" s="302" t="s">
        <v>792</v>
      </c>
      <c r="G156" s="255"/>
      <c r="H156" s="301" t="s">
        <v>826</v>
      </c>
      <c r="I156" s="301" t="s">
        <v>788</v>
      </c>
      <c r="J156" s="301">
        <v>50</v>
      </c>
      <c r="K156" s="297"/>
    </row>
    <row r="157" spans="2:11" ht="15" customHeight="1">
      <c r="B157" s="276"/>
      <c r="C157" s="301" t="s">
        <v>813</v>
      </c>
      <c r="D157" s="255"/>
      <c r="E157" s="255"/>
      <c r="F157" s="302" t="s">
        <v>792</v>
      </c>
      <c r="G157" s="255"/>
      <c r="H157" s="301" t="s">
        <v>826</v>
      </c>
      <c r="I157" s="301" t="s">
        <v>788</v>
      </c>
      <c r="J157" s="301">
        <v>50</v>
      </c>
      <c r="K157" s="297"/>
    </row>
    <row r="158" spans="2:11" ht="15" customHeight="1">
      <c r="B158" s="276"/>
      <c r="C158" s="301" t="s">
        <v>811</v>
      </c>
      <c r="D158" s="255"/>
      <c r="E158" s="255"/>
      <c r="F158" s="302" t="s">
        <v>792</v>
      </c>
      <c r="G158" s="255"/>
      <c r="H158" s="301" t="s">
        <v>826</v>
      </c>
      <c r="I158" s="301" t="s">
        <v>788</v>
      </c>
      <c r="J158" s="301">
        <v>50</v>
      </c>
      <c r="K158" s="297"/>
    </row>
    <row r="159" spans="2:11" ht="15" customHeight="1">
      <c r="B159" s="276"/>
      <c r="C159" s="301" t="s">
        <v>117</v>
      </c>
      <c r="D159" s="255"/>
      <c r="E159" s="255"/>
      <c r="F159" s="302" t="s">
        <v>786</v>
      </c>
      <c r="G159" s="255"/>
      <c r="H159" s="301" t="s">
        <v>848</v>
      </c>
      <c r="I159" s="301" t="s">
        <v>788</v>
      </c>
      <c r="J159" s="301" t="s">
        <v>849</v>
      </c>
      <c r="K159" s="297"/>
    </row>
    <row r="160" spans="2:11" ht="15" customHeight="1">
      <c r="B160" s="276"/>
      <c r="C160" s="301" t="s">
        <v>850</v>
      </c>
      <c r="D160" s="255"/>
      <c r="E160" s="255"/>
      <c r="F160" s="302" t="s">
        <v>786</v>
      </c>
      <c r="G160" s="255"/>
      <c r="H160" s="301" t="s">
        <v>851</v>
      </c>
      <c r="I160" s="301" t="s">
        <v>821</v>
      </c>
      <c r="J160" s="301"/>
      <c r="K160" s="297"/>
    </row>
    <row r="161" spans="2:11" ht="15" customHeight="1">
      <c r="B161" s="303"/>
      <c r="C161" s="285"/>
      <c r="D161" s="285"/>
      <c r="E161" s="285"/>
      <c r="F161" s="285"/>
      <c r="G161" s="285"/>
      <c r="H161" s="285"/>
      <c r="I161" s="285"/>
      <c r="J161" s="285"/>
      <c r="K161" s="304"/>
    </row>
    <row r="162" spans="2:11" ht="18.75" customHeight="1">
      <c r="B162" s="252"/>
      <c r="C162" s="255"/>
      <c r="D162" s="255"/>
      <c r="E162" s="255"/>
      <c r="F162" s="275"/>
      <c r="G162" s="255"/>
      <c r="H162" s="255"/>
      <c r="I162" s="255"/>
      <c r="J162" s="255"/>
      <c r="K162" s="252"/>
    </row>
    <row r="163" spans="2:11" ht="18.75" customHeight="1">
      <c r="B163" s="262"/>
      <c r="C163" s="262"/>
      <c r="D163" s="262"/>
      <c r="E163" s="262"/>
      <c r="F163" s="262"/>
      <c r="G163" s="262"/>
      <c r="H163" s="262"/>
      <c r="I163" s="262"/>
      <c r="J163" s="262"/>
      <c r="K163" s="262"/>
    </row>
    <row r="164" spans="2:11" ht="7.5" customHeight="1">
      <c r="B164" s="244"/>
      <c r="C164" s="245"/>
      <c r="D164" s="245"/>
      <c r="E164" s="245"/>
      <c r="F164" s="245"/>
      <c r="G164" s="245"/>
      <c r="H164" s="245"/>
      <c r="I164" s="245"/>
      <c r="J164" s="245"/>
      <c r="K164" s="246"/>
    </row>
    <row r="165" spans="2:11" ht="45" customHeight="1">
      <c r="B165" s="247"/>
      <c r="C165" s="374" t="s">
        <v>852</v>
      </c>
      <c r="D165" s="374"/>
      <c r="E165" s="374"/>
      <c r="F165" s="374"/>
      <c r="G165" s="374"/>
      <c r="H165" s="374"/>
      <c r="I165" s="374"/>
      <c r="J165" s="374"/>
      <c r="K165" s="248"/>
    </row>
    <row r="166" spans="2:11" ht="17.25" customHeight="1">
      <c r="B166" s="247"/>
      <c r="C166" s="268" t="s">
        <v>780</v>
      </c>
      <c r="D166" s="268"/>
      <c r="E166" s="268"/>
      <c r="F166" s="268" t="s">
        <v>781</v>
      </c>
      <c r="G166" s="305"/>
      <c r="H166" s="306" t="s">
        <v>58</v>
      </c>
      <c r="I166" s="306" t="s">
        <v>61</v>
      </c>
      <c r="J166" s="268" t="s">
        <v>782</v>
      </c>
      <c r="K166" s="248"/>
    </row>
    <row r="167" spans="2:11" ht="17.25" customHeight="1">
      <c r="B167" s="249"/>
      <c r="C167" s="270" t="s">
        <v>783</v>
      </c>
      <c r="D167" s="270"/>
      <c r="E167" s="270"/>
      <c r="F167" s="271" t="s">
        <v>784</v>
      </c>
      <c r="G167" s="307"/>
      <c r="H167" s="308"/>
      <c r="I167" s="308"/>
      <c r="J167" s="270" t="s">
        <v>785</v>
      </c>
      <c r="K167" s="250"/>
    </row>
    <row r="168" spans="2:11" ht="5.25" customHeight="1">
      <c r="B168" s="276"/>
      <c r="C168" s="273"/>
      <c r="D168" s="273"/>
      <c r="E168" s="273"/>
      <c r="F168" s="273"/>
      <c r="G168" s="274"/>
      <c r="H168" s="273"/>
      <c r="I168" s="273"/>
      <c r="J168" s="273"/>
      <c r="K168" s="297"/>
    </row>
    <row r="169" spans="2:11" ht="15" customHeight="1">
      <c r="B169" s="276"/>
      <c r="C169" s="255" t="s">
        <v>789</v>
      </c>
      <c r="D169" s="255"/>
      <c r="E169" s="255"/>
      <c r="F169" s="275" t="s">
        <v>786</v>
      </c>
      <c r="G169" s="255"/>
      <c r="H169" s="255" t="s">
        <v>826</v>
      </c>
      <c r="I169" s="255" t="s">
        <v>788</v>
      </c>
      <c r="J169" s="255">
        <v>120</v>
      </c>
      <c r="K169" s="297"/>
    </row>
    <row r="170" spans="2:11" ht="15" customHeight="1">
      <c r="B170" s="276"/>
      <c r="C170" s="255" t="s">
        <v>835</v>
      </c>
      <c r="D170" s="255"/>
      <c r="E170" s="255"/>
      <c r="F170" s="275" t="s">
        <v>786</v>
      </c>
      <c r="G170" s="255"/>
      <c r="H170" s="255" t="s">
        <v>836</v>
      </c>
      <c r="I170" s="255" t="s">
        <v>788</v>
      </c>
      <c r="J170" s="255" t="s">
        <v>837</v>
      </c>
      <c r="K170" s="297"/>
    </row>
    <row r="171" spans="2:11" ht="15" customHeight="1">
      <c r="B171" s="276"/>
      <c r="C171" s="255" t="s">
        <v>734</v>
      </c>
      <c r="D171" s="255"/>
      <c r="E171" s="255"/>
      <c r="F171" s="275" t="s">
        <v>786</v>
      </c>
      <c r="G171" s="255"/>
      <c r="H171" s="255" t="s">
        <v>853</v>
      </c>
      <c r="I171" s="255" t="s">
        <v>788</v>
      </c>
      <c r="J171" s="255" t="s">
        <v>837</v>
      </c>
      <c r="K171" s="297"/>
    </row>
    <row r="172" spans="2:11" ht="15" customHeight="1">
      <c r="B172" s="276"/>
      <c r="C172" s="255" t="s">
        <v>791</v>
      </c>
      <c r="D172" s="255"/>
      <c r="E172" s="255"/>
      <c r="F172" s="275" t="s">
        <v>792</v>
      </c>
      <c r="G172" s="255"/>
      <c r="H172" s="255" t="s">
        <v>853</v>
      </c>
      <c r="I172" s="255" t="s">
        <v>788</v>
      </c>
      <c r="J172" s="255">
        <v>50</v>
      </c>
      <c r="K172" s="297"/>
    </row>
    <row r="173" spans="2:11" ht="15" customHeight="1">
      <c r="B173" s="276"/>
      <c r="C173" s="255" t="s">
        <v>794</v>
      </c>
      <c r="D173" s="255"/>
      <c r="E173" s="255"/>
      <c r="F173" s="275" t="s">
        <v>786</v>
      </c>
      <c r="G173" s="255"/>
      <c r="H173" s="255" t="s">
        <v>853</v>
      </c>
      <c r="I173" s="255" t="s">
        <v>796</v>
      </c>
      <c r="J173" s="255"/>
      <c r="K173" s="297"/>
    </row>
    <row r="174" spans="2:11" ht="15" customHeight="1">
      <c r="B174" s="276"/>
      <c r="C174" s="255" t="s">
        <v>805</v>
      </c>
      <c r="D174" s="255"/>
      <c r="E174" s="255"/>
      <c r="F174" s="275" t="s">
        <v>792</v>
      </c>
      <c r="G174" s="255"/>
      <c r="H174" s="255" t="s">
        <v>853</v>
      </c>
      <c r="I174" s="255" t="s">
        <v>788</v>
      </c>
      <c r="J174" s="255">
        <v>50</v>
      </c>
      <c r="K174" s="297"/>
    </row>
    <row r="175" spans="2:11" ht="15" customHeight="1">
      <c r="B175" s="276"/>
      <c r="C175" s="255" t="s">
        <v>813</v>
      </c>
      <c r="D175" s="255"/>
      <c r="E175" s="255"/>
      <c r="F175" s="275" t="s">
        <v>792</v>
      </c>
      <c r="G175" s="255"/>
      <c r="H175" s="255" t="s">
        <v>853</v>
      </c>
      <c r="I175" s="255" t="s">
        <v>788</v>
      </c>
      <c r="J175" s="255">
        <v>50</v>
      </c>
      <c r="K175" s="297"/>
    </row>
    <row r="176" spans="2:11" ht="15" customHeight="1">
      <c r="B176" s="276"/>
      <c r="C176" s="255" t="s">
        <v>811</v>
      </c>
      <c r="D176" s="255"/>
      <c r="E176" s="255"/>
      <c r="F176" s="275" t="s">
        <v>792</v>
      </c>
      <c r="G176" s="255"/>
      <c r="H176" s="255" t="s">
        <v>853</v>
      </c>
      <c r="I176" s="255" t="s">
        <v>788</v>
      </c>
      <c r="J176" s="255">
        <v>50</v>
      </c>
      <c r="K176" s="297"/>
    </row>
    <row r="177" spans="2:11" ht="15" customHeight="1">
      <c r="B177" s="276"/>
      <c r="C177" s="255" t="s">
        <v>127</v>
      </c>
      <c r="D177" s="255"/>
      <c r="E177" s="255"/>
      <c r="F177" s="275" t="s">
        <v>786</v>
      </c>
      <c r="G177" s="255"/>
      <c r="H177" s="255" t="s">
        <v>854</v>
      </c>
      <c r="I177" s="255" t="s">
        <v>855</v>
      </c>
      <c r="J177" s="255"/>
      <c r="K177" s="297"/>
    </row>
    <row r="178" spans="2:11" ht="15" customHeight="1">
      <c r="B178" s="276"/>
      <c r="C178" s="255" t="s">
        <v>61</v>
      </c>
      <c r="D178" s="255"/>
      <c r="E178" s="255"/>
      <c r="F178" s="275" t="s">
        <v>786</v>
      </c>
      <c r="G178" s="255"/>
      <c r="H178" s="255" t="s">
        <v>856</v>
      </c>
      <c r="I178" s="255" t="s">
        <v>857</v>
      </c>
      <c r="J178" s="255">
        <v>1</v>
      </c>
      <c r="K178" s="297"/>
    </row>
    <row r="179" spans="2:11" ht="15" customHeight="1">
      <c r="B179" s="276"/>
      <c r="C179" s="255" t="s">
        <v>57</v>
      </c>
      <c r="D179" s="255"/>
      <c r="E179" s="255"/>
      <c r="F179" s="275" t="s">
        <v>786</v>
      </c>
      <c r="G179" s="255"/>
      <c r="H179" s="255" t="s">
        <v>858</v>
      </c>
      <c r="I179" s="255" t="s">
        <v>788</v>
      </c>
      <c r="J179" s="255">
        <v>20</v>
      </c>
      <c r="K179" s="297"/>
    </row>
    <row r="180" spans="2:11" ht="15" customHeight="1">
      <c r="B180" s="276"/>
      <c r="C180" s="255" t="s">
        <v>58</v>
      </c>
      <c r="D180" s="255"/>
      <c r="E180" s="255"/>
      <c r="F180" s="275" t="s">
        <v>786</v>
      </c>
      <c r="G180" s="255"/>
      <c r="H180" s="255" t="s">
        <v>859</v>
      </c>
      <c r="I180" s="255" t="s">
        <v>788</v>
      </c>
      <c r="J180" s="255">
        <v>255</v>
      </c>
      <c r="K180" s="297"/>
    </row>
    <row r="181" spans="2:11" ht="15" customHeight="1">
      <c r="B181" s="276"/>
      <c r="C181" s="255" t="s">
        <v>128</v>
      </c>
      <c r="D181" s="255"/>
      <c r="E181" s="255"/>
      <c r="F181" s="275" t="s">
        <v>786</v>
      </c>
      <c r="G181" s="255"/>
      <c r="H181" s="255" t="s">
        <v>750</v>
      </c>
      <c r="I181" s="255" t="s">
        <v>788</v>
      </c>
      <c r="J181" s="255">
        <v>10</v>
      </c>
      <c r="K181" s="297"/>
    </row>
    <row r="182" spans="2:11" ht="15" customHeight="1">
      <c r="B182" s="276"/>
      <c r="C182" s="255" t="s">
        <v>129</v>
      </c>
      <c r="D182" s="255"/>
      <c r="E182" s="255"/>
      <c r="F182" s="275" t="s">
        <v>786</v>
      </c>
      <c r="G182" s="255"/>
      <c r="H182" s="255" t="s">
        <v>860</v>
      </c>
      <c r="I182" s="255" t="s">
        <v>821</v>
      </c>
      <c r="J182" s="255"/>
      <c r="K182" s="297"/>
    </row>
    <row r="183" spans="2:11" ht="15" customHeight="1">
      <c r="B183" s="276"/>
      <c r="C183" s="255" t="s">
        <v>861</v>
      </c>
      <c r="D183" s="255"/>
      <c r="E183" s="255"/>
      <c r="F183" s="275" t="s">
        <v>786</v>
      </c>
      <c r="G183" s="255"/>
      <c r="H183" s="255" t="s">
        <v>862</v>
      </c>
      <c r="I183" s="255" t="s">
        <v>821</v>
      </c>
      <c r="J183" s="255"/>
      <c r="K183" s="297"/>
    </row>
    <row r="184" spans="2:11" ht="15" customHeight="1">
      <c r="B184" s="276"/>
      <c r="C184" s="255" t="s">
        <v>850</v>
      </c>
      <c r="D184" s="255"/>
      <c r="E184" s="255"/>
      <c r="F184" s="275" t="s">
        <v>786</v>
      </c>
      <c r="G184" s="255"/>
      <c r="H184" s="255" t="s">
        <v>863</v>
      </c>
      <c r="I184" s="255" t="s">
        <v>821</v>
      </c>
      <c r="J184" s="255"/>
      <c r="K184" s="297"/>
    </row>
    <row r="185" spans="2:11" ht="15" customHeight="1">
      <c r="B185" s="276"/>
      <c r="C185" s="255" t="s">
        <v>131</v>
      </c>
      <c r="D185" s="255"/>
      <c r="E185" s="255"/>
      <c r="F185" s="275" t="s">
        <v>792</v>
      </c>
      <c r="G185" s="255"/>
      <c r="H185" s="255" t="s">
        <v>864</v>
      </c>
      <c r="I185" s="255" t="s">
        <v>788</v>
      </c>
      <c r="J185" s="255">
        <v>50</v>
      </c>
      <c r="K185" s="297"/>
    </row>
    <row r="186" spans="2:11" ht="15" customHeight="1">
      <c r="B186" s="276"/>
      <c r="C186" s="255" t="s">
        <v>865</v>
      </c>
      <c r="D186" s="255"/>
      <c r="E186" s="255"/>
      <c r="F186" s="275" t="s">
        <v>792</v>
      </c>
      <c r="G186" s="255"/>
      <c r="H186" s="255" t="s">
        <v>866</v>
      </c>
      <c r="I186" s="255" t="s">
        <v>867</v>
      </c>
      <c r="J186" s="255"/>
      <c r="K186" s="297"/>
    </row>
    <row r="187" spans="2:11" ht="15" customHeight="1">
      <c r="B187" s="276"/>
      <c r="C187" s="255" t="s">
        <v>868</v>
      </c>
      <c r="D187" s="255"/>
      <c r="E187" s="255"/>
      <c r="F187" s="275" t="s">
        <v>792</v>
      </c>
      <c r="G187" s="255"/>
      <c r="H187" s="255" t="s">
        <v>869</v>
      </c>
      <c r="I187" s="255" t="s">
        <v>867</v>
      </c>
      <c r="J187" s="255"/>
      <c r="K187" s="297"/>
    </row>
    <row r="188" spans="2:11" ht="15" customHeight="1">
      <c r="B188" s="276"/>
      <c r="C188" s="255" t="s">
        <v>870</v>
      </c>
      <c r="D188" s="255"/>
      <c r="E188" s="255"/>
      <c r="F188" s="275" t="s">
        <v>792</v>
      </c>
      <c r="G188" s="255"/>
      <c r="H188" s="255" t="s">
        <v>871</v>
      </c>
      <c r="I188" s="255" t="s">
        <v>867</v>
      </c>
      <c r="J188" s="255"/>
      <c r="K188" s="297"/>
    </row>
    <row r="189" spans="2:11" ht="15" customHeight="1">
      <c r="B189" s="276"/>
      <c r="C189" s="309" t="s">
        <v>872</v>
      </c>
      <c r="D189" s="255"/>
      <c r="E189" s="255"/>
      <c r="F189" s="275" t="s">
        <v>792</v>
      </c>
      <c r="G189" s="255"/>
      <c r="H189" s="255" t="s">
        <v>873</v>
      </c>
      <c r="I189" s="255" t="s">
        <v>874</v>
      </c>
      <c r="J189" s="310" t="s">
        <v>875</v>
      </c>
      <c r="K189" s="297"/>
    </row>
    <row r="190" spans="2:11" ht="15" customHeight="1">
      <c r="B190" s="276"/>
      <c r="C190" s="261" t="s">
        <v>46</v>
      </c>
      <c r="D190" s="255"/>
      <c r="E190" s="255"/>
      <c r="F190" s="275" t="s">
        <v>786</v>
      </c>
      <c r="G190" s="255"/>
      <c r="H190" s="252" t="s">
        <v>876</v>
      </c>
      <c r="I190" s="255" t="s">
        <v>877</v>
      </c>
      <c r="J190" s="255"/>
      <c r="K190" s="297"/>
    </row>
    <row r="191" spans="2:11" ht="15" customHeight="1">
      <c r="B191" s="276"/>
      <c r="C191" s="261" t="s">
        <v>878</v>
      </c>
      <c r="D191" s="255"/>
      <c r="E191" s="255"/>
      <c r="F191" s="275" t="s">
        <v>786</v>
      </c>
      <c r="G191" s="255"/>
      <c r="H191" s="255" t="s">
        <v>879</v>
      </c>
      <c r="I191" s="255" t="s">
        <v>821</v>
      </c>
      <c r="J191" s="255"/>
      <c r="K191" s="297"/>
    </row>
    <row r="192" spans="2:11" ht="15" customHeight="1">
      <c r="B192" s="276"/>
      <c r="C192" s="261" t="s">
        <v>880</v>
      </c>
      <c r="D192" s="255"/>
      <c r="E192" s="255"/>
      <c r="F192" s="275" t="s">
        <v>786</v>
      </c>
      <c r="G192" s="255"/>
      <c r="H192" s="255" t="s">
        <v>881</v>
      </c>
      <c r="I192" s="255" t="s">
        <v>821</v>
      </c>
      <c r="J192" s="255"/>
      <c r="K192" s="297"/>
    </row>
    <row r="193" spans="2:11" ht="15" customHeight="1">
      <c r="B193" s="276"/>
      <c r="C193" s="261" t="s">
        <v>882</v>
      </c>
      <c r="D193" s="255"/>
      <c r="E193" s="255"/>
      <c r="F193" s="275" t="s">
        <v>792</v>
      </c>
      <c r="G193" s="255"/>
      <c r="H193" s="255" t="s">
        <v>883</v>
      </c>
      <c r="I193" s="255" t="s">
        <v>821</v>
      </c>
      <c r="J193" s="255"/>
      <c r="K193" s="297"/>
    </row>
    <row r="194" spans="2:11" ht="15" customHeight="1">
      <c r="B194" s="303"/>
      <c r="C194" s="311"/>
      <c r="D194" s="285"/>
      <c r="E194" s="285"/>
      <c r="F194" s="285"/>
      <c r="G194" s="285"/>
      <c r="H194" s="285"/>
      <c r="I194" s="285"/>
      <c r="J194" s="285"/>
      <c r="K194" s="304"/>
    </row>
    <row r="195" spans="2:11" ht="18.75" customHeight="1">
      <c r="B195" s="252"/>
      <c r="C195" s="255"/>
      <c r="D195" s="255"/>
      <c r="E195" s="255"/>
      <c r="F195" s="275"/>
      <c r="G195" s="255"/>
      <c r="H195" s="255"/>
      <c r="I195" s="255"/>
      <c r="J195" s="255"/>
      <c r="K195" s="252"/>
    </row>
    <row r="196" spans="2:11" ht="18.75" customHeight="1">
      <c r="B196" s="252"/>
      <c r="C196" s="255"/>
      <c r="D196" s="255"/>
      <c r="E196" s="255"/>
      <c r="F196" s="275"/>
      <c r="G196" s="255"/>
      <c r="H196" s="255"/>
      <c r="I196" s="255"/>
      <c r="J196" s="255"/>
      <c r="K196" s="252"/>
    </row>
    <row r="197" spans="2:11" ht="18.75" customHeight="1">
      <c r="B197" s="262"/>
      <c r="C197" s="262"/>
      <c r="D197" s="262"/>
      <c r="E197" s="262"/>
      <c r="F197" s="262"/>
      <c r="G197" s="262"/>
      <c r="H197" s="262"/>
      <c r="I197" s="262"/>
      <c r="J197" s="262"/>
      <c r="K197" s="262"/>
    </row>
    <row r="198" spans="2:11" ht="13.5">
      <c r="B198" s="244"/>
      <c r="C198" s="245"/>
      <c r="D198" s="245"/>
      <c r="E198" s="245"/>
      <c r="F198" s="245"/>
      <c r="G198" s="245"/>
      <c r="H198" s="245"/>
      <c r="I198" s="245"/>
      <c r="J198" s="245"/>
      <c r="K198" s="246"/>
    </row>
    <row r="199" spans="2:11" ht="21">
      <c r="B199" s="247"/>
      <c r="C199" s="374" t="s">
        <v>884</v>
      </c>
      <c r="D199" s="374"/>
      <c r="E199" s="374"/>
      <c r="F199" s="374"/>
      <c r="G199" s="374"/>
      <c r="H199" s="374"/>
      <c r="I199" s="374"/>
      <c r="J199" s="374"/>
      <c r="K199" s="248"/>
    </row>
    <row r="200" spans="2:11" ht="25.5" customHeight="1">
      <c r="B200" s="247"/>
      <c r="C200" s="312" t="s">
        <v>885</v>
      </c>
      <c r="D200" s="312"/>
      <c r="E200" s="312"/>
      <c r="F200" s="312" t="s">
        <v>886</v>
      </c>
      <c r="G200" s="313"/>
      <c r="H200" s="373" t="s">
        <v>887</v>
      </c>
      <c r="I200" s="373"/>
      <c r="J200" s="373"/>
      <c r="K200" s="248"/>
    </row>
    <row r="201" spans="2:11" ht="5.25" customHeight="1">
      <c r="B201" s="276"/>
      <c r="C201" s="273"/>
      <c r="D201" s="273"/>
      <c r="E201" s="273"/>
      <c r="F201" s="273"/>
      <c r="G201" s="255"/>
      <c r="H201" s="273"/>
      <c r="I201" s="273"/>
      <c r="J201" s="273"/>
      <c r="K201" s="297"/>
    </row>
    <row r="202" spans="2:11" ht="15" customHeight="1">
      <c r="B202" s="276"/>
      <c r="C202" s="255" t="s">
        <v>877</v>
      </c>
      <c r="D202" s="255"/>
      <c r="E202" s="255"/>
      <c r="F202" s="275" t="s">
        <v>47</v>
      </c>
      <c r="G202" s="255"/>
      <c r="H202" s="372" t="s">
        <v>888</v>
      </c>
      <c r="I202" s="372"/>
      <c r="J202" s="372"/>
      <c r="K202" s="297"/>
    </row>
    <row r="203" spans="2:11" ht="15" customHeight="1">
      <c r="B203" s="276"/>
      <c r="C203" s="282"/>
      <c r="D203" s="255"/>
      <c r="E203" s="255"/>
      <c r="F203" s="275" t="s">
        <v>48</v>
      </c>
      <c r="G203" s="255"/>
      <c r="H203" s="372" t="s">
        <v>889</v>
      </c>
      <c r="I203" s="372"/>
      <c r="J203" s="372"/>
      <c r="K203" s="297"/>
    </row>
    <row r="204" spans="2:11" ht="15" customHeight="1">
      <c r="B204" s="276"/>
      <c r="C204" s="282"/>
      <c r="D204" s="255"/>
      <c r="E204" s="255"/>
      <c r="F204" s="275" t="s">
        <v>51</v>
      </c>
      <c r="G204" s="255"/>
      <c r="H204" s="372" t="s">
        <v>890</v>
      </c>
      <c r="I204" s="372"/>
      <c r="J204" s="372"/>
      <c r="K204" s="297"/>
    </row>
    <row r="205" spans="2:11" ht="15" customHeight="1">
      <c r="B205" s="276"/>
      <c r="C205" s="255"/>
      <c r="D205" s="255"/>
      <c r="E205" s="255"/>
      <c r="F205" s="275" t="s">
        <v>49</v>
      </c>
      <c r="G205" s="255"/>
      <c r="H205" s="372" t="s">
        <v>891</v>
      </c>
      <c r="I205" s="372"/>
      <c r="J205" s="372"/>
      <c r="K205" s="297"/>
    </row>
    <row r="206" spans="2:11" ht="15" customHeight="1">
      <c r="B206" s="276"/>
      <c r="C206" s="255"/>
      <c r="D206" s="255"/>
      <c r="E206" s="255"/>
      <c r="F206" s="275" t="s">
        <v>50</v>
      </c>
      <c r="G206" s="255"/>
      <c r="H206" s="372" t="s">
        <v>892</v>
      </c>
      <c r="I206" s="372"/>
      <c r="J206" s="372"/>
      <c r="K206" s="297"/>
    </row>
    <row r="207" spans="2:11" ht="15" customHeight="1">
      <c r="B207" s="276"/>
      <c r="C207" s="255"/>
      <c r="D207" s="255"/>
      <c r="E207" s="255"/>
      <c r="F207" s="275"/>
      <c r="G207" s="255"/>
      <c r="H207" s="255"/>
      <c r="I207" s="255"/>
      <c r="J207" s="255"/>
      <c r="K207" s="297"/>
    </row>
    <row r="208" spans="2:11" ht="15" customHeight="1">
      <c r="B208" s="276"/>
      <c r="C208" s="255" t="s">
        <v>833</v>
      </c>
      <c r="D208" s="255"/>
      <c r="E208" s="255"/>
      <c r="F208" s="275" t="s">
        <v>83</v>
      </c>
      <c r="G208" s="255"/>
      <c r="H208" s="372" t="s">
        <v>893</v>
      </c>
      <c r="I208" s="372"/>
      <c r="J208" s="372"/>
      <c r="K208" s="297"/>
    </row>
    <row r="209" spans="2:11" ht="15" customHeight="1">
      <c r="B209" s="276"/>
      <c r="C209" s="282"/>
      <c r="D209" s="255"/>
      <c r="E209" s="255"/>
      <c r="F209" s="275" t="s">
        <v>728</v>
      </c>
      <c r="G209" s="255"/>
      <c r="H209" s="372" t="s">
        <v>729</v>
      </c>
      <c r="I209" s="372"/>
      <c r="J209" s="372"/>
      <c r="K209" s="297"/>
    </row>
    <row r="210" spans="2:11" ht="15" customHeight="1">
      <c r="B210" s="276"/>
      <c r="C210" s="255"/>
      <c r="D210" s="255"/>
      <c r="E210" s="255"/>
      <c r="F210" s="275" t="s">
        <v>726</v>
      </c>
      <c r="G210" s="255"/>
      <c r="H210" s="372" t="s">
        <v>894</v>
      </c>
      <c r="I210" s="372"/>
      <c r="J210" s="372"/>
      <c r="K210" s="297"/>
    </row>
    <row r="211" spans="2:11" ht="15" customHeight="1">
      <c r="B211" s="314"/>
      <c r="C211" s="282"/>
      <c r="D211" s="282"/>
      <c r="E211" s="282"/>
      <c r="F211" s="275" t="s">
        <v>730</v>
      </c>
      <c r="G211" s="261"/>
      <c r="H211" s="371" t="s">
        <v>731</v>
      </c>
      <c r="I211" s="371"/>
      <c r="J211" s="371"/>
      <c r="K211" s="315"/>
    </row>
    <row r="212" spans="2:11" ht="15" customHeight="1">
      <c r="B212" s="314"/>
      <c r="C212" s="282"/>
      <c r="D212" s="282"/>
      <c r="E212" s="282"/>
      <c r="F212" s="275" t="s">
        <v>732</v>
      </c>
      <c r="G212" s="261"/>
      <c r="H212" s="371" t="s">
        <v>895</v>
      </c>
      <c r="I212" s="371"/>
      <c r="J212" s="371"/>
      <c r="K212" s="315"/>
    </row>
    <row r="213" spans="2:11" ht="15" customHeight="1">
      <c r="B213" s="314"/>
      <c r="C213" s="282"/>
      <c r="D213" s="282"/>
      <c r="E213" s="282"/>
      <c r="F213" s="316"/>
      <c r="G213" s="261"/>
      <c r="H213" s="317"/>
      <c r="I213" s="317"/>
      <c r="J213" s="317"/>
      <c r="K213" s="315"/>
    </row>
    <row r="214" spans="2:11" ht="15" customHeight="1">
      <c r="B214" s="314"/>
      <c r="C214" s="255" t="s">
        <v>857</v>
      </c>
      <c r="D214" s="282"/>
      <c r="E214" s="282"/>
      <c r="F214" s="275">
        <v>1</v>
      </c>
      <c r="G214" s="261"/>
      <c r="H214" s="371" t="s">
        <v>896</v>
      </c>
      <c r="I214" s="371"/>
      <c r="J214" s="371"/>
      <c r="K214" s="315"/>
    </row>
    <row r="215" spans="2:11" ht="15" customHeight="1">
      <c r="B215" s="314"/>
      <c r="C215" s="282"/>
      <c r="D215" s="282"/>
      <c r="E215" s="282"/>
      <c r="F215" s="275">
        <v>2</v>
      </c>
      <c r="G215" s="261"/>
      <c r="H215" s="371" t="s">
        <v>897</v>
      </c>
      <c r="I215" s="371"/>
      <c r="J215" s="371"/>
      <c r="K215" s="315"/>
    </row>
    <row r="216" spans="2:11" ht="15" customHeight="1">
      <c r="B216" s="314"/>
      <c r="C216" s="282"/>
      <c r="D216" s="282"/>
      <c r="E216" s="282"/>
      <c r="F216" s="275">
        <v>3</v>
      </c>
      <c r="G216" s="261"/>
      <c r="H216" s="371" t="s">
        <v>898</v>
      </c>
      <c r="I216" s="371"/>
      <c r="J216" s="371"/>
      <c r="K216" s="315"/>
    </row>
    <row r="217" spans="2:11" ht="15" customHeight="1">
      <c r="B217" s="314"/>
      <c r="C217" s="282"/>
      <c r="D217" s="282"/>
      <c r="E217" s="282"/>
      <c r="F217" s="275">
        <v>4</v>
      </c>
      <c r="G217" s="261"/>
      <c r="H217" s="371" t="s">
        <v>899</v>
      </c>
      <c r="I217" s="371"/>
      <c r="J217" s="371"/>
      <c r="K217" s="315"/>
    </row>
    <row r="218" spans="2:11" ht="12.75" customHeight="1">
      <c r="B218" s="318"/>
      <c r="C218" s="319"/>
      <c r="D218" s="319"/>
      <c r="E218" s="319"/>
      <c r="F218" s="319"/>
      <c r="G218" s="319"/>
      <c r="H218" s="319"/>
      <c r="I218" s="319"/>
      <c r="J218" s="319"/>
      <c r="K218" s="320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9:J9"/>
    <mergeCell ref="D11:J11"/>
    <mergeCell ref="D10:J10"/>
    <mergeCell ref="C4:J4"/>
    <mergeCell ref="C6:J6"/>
    <mergeCell ref="C7:J7"/>
    <mergeCell ref="D16:J16"/>
    <mergeCell ref="D17:J17"/>
    <mergeCell ref="F18:J18"/>
    <mergeCell ref="F19:J19"/>
    <mergeCell ref="D15:J15"/>
    <mergeCell ref="C25:J25"/>
    <mergeCell ref="D27:J27"/>
    <mergeCell ref="C26:J26"/>
    <mergeCell ref="F20:J20"/>
    <mergeCell ref="F23:J23"/>
    <mergeCell ref="F21:J21"/>
    <mergeCell ref="F22:J22"/>
    <mergeCell ref="D33:J33"/>
    <mergeCell ref="D34:J34"/>
    <mergeCell ref="D31:J31"/>
    <mergeCell ref="D30:J30"/>
    <mergeCell ref="D28:J2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D61:J61"/>
    <mergeCell ref="D62:J62"/>
    <mergeCell ref="D65:J65"/>
    <mergeCell ref="D63:J63"/>
    <mergeCell ref="D60:J60"/>
    <mergeCell ref="D70:J70"/>
    <mergeCell ref="D68:J68"/>
    <mergeCell ref="D67:J67"/>
    <mergeCell ref="D69:J69"/>
    <mergeCell ref="D66:J66"/>
    <mergeCell ref="C165:J165"/>
    <mergeCell ref="C122:J122"/>
    <mergeCell ref="C147:J147"/>
    <mergeCell ref="C102:J102"/>
    <mergeCell ref="C75:J75"/>
    <mergeCell ref="H200:J200"/>
    <mergeCell ref="C199:J199"/>
    <mergeCell ref="H208:J208"/>
    <mergeCell ref="H206:J206"/>
    <mergeCell ref="H204:J204"/>
    <mergeCell ref="H202:J202"/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340 - Přeložka vodovodu </vt:lpstr>
      <vt:lpstr>SO 341 - Přeložka kanalizace</vt:lpstr>
      <vt:lpstr>Pokyny pro vyplnění</vt:lpstr>
      <vt:lpstr>'Rekapitulace stavby'!Názvy_tisku</vt:lpstr>
      <vt:lpstr>'SO 340 - Přeložka vodovodu '!Názvy_tisku</vt:lpstr>
      <vt:lpstr>'SO 341 - Přeložka kanalizace'!Názvy_tisku</vt:lpstr>
      <vt:lpstr>'Pokyny pro vyplnění'!Oblast_tisku</vt:lpstr>
      <vt:lpstr>'Rekapitulace stavby'!Oblast_tisku</vt:lpstr>
      <vt:lpstr>'SO 340 - Přeložka vodovodu '!Oblast_tisku</vt:lpstr>
      <vt:lpstr>'SO 341 - Přeložka kanalizace'!Oblast_tisku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erhla</cp:lastModifiedBy>
  <dcterms:created xsi:type="dcterms:W3CDTF">2019-04-10T21:45:35Z</dcterms:created>
  <dcterms:modified xsi:type="dcterms:W3CDTF">2019-04-10T21:47:09Z</dcterms:modified>
</cp:coreProperties>
</file>