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_000" sheetId="2" r:id="rId2"/>
    <sheet name="SO 121_121" sheetId="3" r:id="rId3"/>
    <sheet name="SO 122_122" sheetId="4" r:id="rId4"/>
    <sheet name="SO 180_180" sheetId="5" r:id="rId5"/>
    <sheet name="SO 201_201" sheetId="6" r:id="rId6"/>
    <sheet name="SO 202_202" sheetId="7" r:id="rId7"/>
    <sheet name="SO 340_340" sheetId="8" r:id="rId8"/>
    <sheet name="SO 341_341" sheetId="9" r:id="rId9"/>
  </sheets>
  <definedNames/>
  <calcPr fullCalcOnLoad="1"/>
</workbook>
</file>

<file path=xl/sharedStrings.xml><?xml version="1.0" encoding="utf-8"?>
<sst xmlns="http://schemas.openxmlformats.org/spreadsheetml/2006/main" count="2605" uniqueCount="659">
  <si>
    <t>Firma: Firma</t>
  </si>
  <si>
    <t>Soupis objektů s DPH</t>
  </si>
  <si>
    <t>Stavba: 1968-19-3 - Obnova mostu ev.č. 36311-2 Brněnec - Březová nad Svitavou</t>
  </si>
  <si>
    <t xml:space="preserve">Varianta: ZŘ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</si>
  <si>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</si>
  <si>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</si>
  <si>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</si>
  <si>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</si>
  <si>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</si>
  <si>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</si>
  <si>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</si>
  <si>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</si>
  <si>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</si>
  <si>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</si>
  <si>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</si>
  <si>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1968-19-3</t>
  </si>
  <si>
    <t>Obnova mostu ev.č. 36311-2 Brněnec - Březová nad Svitavou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</si>
  <si>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</si>
  <si>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</si>
  <si>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</si>
  <si>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</si>
  <si>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</si>
  <si>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</si>
  <si>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</si>
  <si>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</si>
  <si>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</si>
  <si>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2</t>
  </si>
  <si>
    <t>3</t>
  </si>
  <si>
    <t>000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</si>
  <si>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</si>
  <si>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</si>
  <si>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</si>
  <si>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</si>
  <si>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</si>
  <si>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</si>
  <si>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</si>
  <si>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</si>
  <si>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</si>
  <si>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</si>
  <si>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</si>
  <si>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</si>
  <si>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</si>
  <si>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</si>
  <si>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</si>
  <si>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</si>
  <si>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</si>
  <si>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</si>
  <si>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</si>
  <si>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</si>
  <si>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02730</t>
  </si>
  <si>
    <t/>
  </si>
  <si>
    <t>POMOC PRÁCE ZŘÍZ NEBO ZAJIŠŤ OCHRANU INŽENÝRSKÝCH SÍTÍ</t>
  </si>
  <si>
    <t>KPL</t>
  </si>
  <si>
    <t>PP</t>
  </si>
  <si>
    <t>VV</t>
  </si>
  <si>
    <t>Zahrnuje náklady s objednatelem požadovanými zařízeními a zajištění 3ks sloupů NN</t>
  </si>
  <si>
    <t>TS</t>
  </si>
  <si>
    <t>zahrnuje veškeré náklady spojené s objednatelem požadovanými zařízeními</t>
  </si>
  <si>
    <t>02910</t>
  </si>
  <si>
    <t>OSTATNÍ POŽADAVKY - ZEMĚMĚŘIČSKÁ MĚŘENÍ</t>
  </si>
  <si>
    <t>zaměření pro DSPS</t>
  </si>
  <si>
    <t>zahrnuje veškeré náklady spojené s objednatelem požadovanými pracemi</t>
  </si>
  <si>
    <t>02943</t>
  </si>
  <si>
    <t>OSTATNÍ POŽADAVKY - VYPRACOVÁNÍ RDS</t>
  </si>
  <si>
    <t>včetně projednání DIO</t>
  </si>
  <si>
    <t>02944</t>
  </si>
  <si>
    <t>OSTAT POŽADAVKY - DOKUMENTACE SKUTEČ PROVEDENÍ V DIGIT FORMĚ</t>
  </si>
  <si>
    <t>02945</t>
  </si>
  <si>
    <t>OSTAT POŽADAVKY - GEOMETRICKÝ PLÁN</t>
  </si>
  <si>
    <t>položka zahrnuje:  
- přípravu podkladů, podání žádosti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</si>
  <si>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02946</t>
  </si>
  <si>
    <t>OSTAT POŽADAVKY - FOTODOKUMENTACE</t>
  </si>
  <si>
    <t>s popisem o průběhu stavby v tištěné podobě + CD ve dvou vyhotoveních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</si>
  <si>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</si>
  <si>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7</t>
  </si>
  <si>
    <t>02947</t>
  </si>
  <si>
    <t>PASPORTIZACE STAVU PŘILEHLÝCH NEMOVITOSTÍ</t>
  </si>
  <si>
    <t>8</t>
  </si>
  <si>
    <t>02950</t>
  </si>
  <si>
    <t>OSTATNÍ POŽADAVKY - POSUDKY, KONTROLY, REVIZNÍ ZPRÁVY</t>
  </si>
  <si>
    <t>02991</t>
  </si>
  <si>
    <t>OSTATNÍ POŽADAVKY - INFORMAČNÍ TABULE</t>
  </si>
  <si>
    <t>KUS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</si>
  <si>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</si>
  <si>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</si>
  <si>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</si>
  <si>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</si>
  <si>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SO 121</t>
  </si>
  <si>
    <t>Komunikace III/36311</t>
  </si>
  <si>
    <t>121</t>
  </si>
  <si>
    <t>014101</t>
  </si>
  <si>
    <t>POPLATKY ZA SKLÁDKU</t>
  </si>
  <si>
    <t>M3</t>
  </si>
  <si>
    <t>zemina</t>
  </si>
  <si>
    <t>dle pol.č.13273: 10,92m3=10,9200 [A]</t>
  </si>
  <si>
    <t>zahrnuje veškeré poplatky provozovateli skládky související s uložením odpadu na skládce.</t>
  </si>
  <si>
    <t>014102</t>
  </si>
  <si>
    <t>T</t>
  </si>
  <si>
    <t>suť</t>
  </si>
  <si>
    <t>z pol.č.11332: 172,9m3*1,8t/m3=311,2200 [A]</t>
  </si>
  <si>
    <t>Zemní práce</t>
  </si>
  <si>
    <t>11332</t>
  </si>
  <si>
    <t>ODSTRANĚNÍ PODKLADŮ ZPEVNĚNÝCH PLOCH Z KAMENIVA NESTMELENÉHO</t>
  </si>
  <si>
    <t>plná konstrukce vozovky: 494m2*0,35=172,9000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</si>
  <si>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</si>
  <si>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</si>
  <si>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>FRÉZOVÁNÍ ZPEVNĚNÝCH PLOCH ASFALTOVÝCH</t>
  </si>
  <si>
    <t>s odvozem na skládku SÚS pro další využití</t>
  </si>
  <si>
    <t>z pol.č.574A34: 631m2*0,10=63,1000 [A]</t>
  </si>
  <si>
    <t>13273</t>
  </si>
  <si>
    <t>HLOUBENÍ RÝH ŠÍŘ DO 2M PAŽ I NEPAŽ TŘ. I</t>
  </si>
  <si>
    <t>pro uliční vpustě a přípojky: 44,00*0,60*0,30+6*1,00*1,00*0,50=10,9200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</si>
  <si>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</si>
  <si>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17120</t>
  </si>
  <si>
    <t>ULOŽENÍ SYPANINY DO NÁSYPŮ A NA SKLÁDKY BEZ ZHUTNĚNÍ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</si>
  <si>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</si>
  <si>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</si>
  <si>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</si>
  <si>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přípojky od vpustí:44,00*(0,60*0,40-3,1416*0,10*0,10)=9,1777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</si>
  <si>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</si>
  <si>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</si>
  <si>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</si>
  <si>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M2</t>
  </si>
  <si>
    <t>plná konstrukce vozovky: 494m2=494,0000 [A]</t>
  </si>
  <si>
    <t>položka zahrnuje úpravu pláně včetně vyrovnání výškových rozdílů. Míru zhutnění určuje projekt.</t>
  </si>
  <si>
    <t>Základy</t>
  </si>
  <si>
    <t>21197</t>
  </si>
  <si>
    <t>OPLÁŠTĚNÍ ODVODŇOVACÍCH ŽEBER Z GEOTEXTILIE</t>
  </si>
  <si>
    <t>z pol.č.21262: 14,0m*3,1416*0,10=4,3982 [A]</t>
  </si>
  <si>
    <t>položka zahrnuje dodávku předepsané geotextilie, mimostaveništní a vnitrostaveništní dopravu a její uložení včetně potřebných přesahů (nezapočítávají se do výměry)</t>
  </si>
  <si>
    <t>21262</t>
  </si>
  <si>
    <t>TRATIVODY KOMPLET Z TRUB Z PLAST HMOT DN DO 100MM</t>
  </si>
  <si>
    <t>M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</si>
  <si>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</si>
  <si>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Vodorovné konstrukce</t>
  </si>
  <si>
    <t>11</t>
  </si>
  <si>
    <t>45157</t>
  </si>
  <si>
    <t>PODKLADNÍ A VÝPLŇOVÉ VRSTVY Z KAMENIVA TĚŽENÉHO</t>
  </si>
  <si>
    <t>pod přípojky od vpustí: 44,00*0,60*0,10=2,6400 [A]</t>
  </si>
  <si>
    <t>položka zahrnuje dodávku předepsaného kameniva, mimostaveništní a vnitrostaveništní dopravu a jeho uložení  
není-li v zadávací dokumentaci uvedeno jinak, jedná se o nakupovaný materiál</t>
  </si>
  <si>
    <t>Komunikace</t>
  </si>
  <si>
    <t>12</t>
  </si>
  <si>
    <t>56330</t>
  </si>
  <si>
    <t>VOZOVKOVÉ VRSTVY ZE ŠTĚRKODRTI</t>
  </si>
  <si>
    <t>plná konstrukce vozovky: 494m2*0,15*2vrstvy=148,2000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</si>
  <si>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</si>
  <si>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13</t>
  </si>
  <si>
    <t>572213</t>
  </si>
  <si>
    <t>SPOJOVACÍ POSTŘIK Z EMULZE DO 0,5KG/M2</t>
  </si>
  <si>
    <t>z pol.č.574A34: 631m2*2vrstvy=1 262,0000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</si>
  <si>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</si>
  <si>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14</t>
  </si>
  <si>
    <t>574A34</t>
  </si>
  <si>
    <t>ASFALTOVÝ BETON PRO OBRUSNÉ VRSTVY ACO 11+, 11S TL. 40MM</t>
  </si>
  <si>
    <t>plná konstrukce vozovky: 494m2=494,0000 [A] 
OŽK: 137m2=137,0000 [B] 
Celkem: A+B=631,0000 [C]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</si>
  <si>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</si>
  <si>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15</t>
  </si>
  <si>
    <t>574C56</t>
  </si>
  <si>
    <t>ASFALTOVÝ BETON PRO LOŽNÍ VRSTVY ACL 16+, 16S TL. 60MM</t>
  </si>
  <si>
    <t>dle pol.č.574A34: 631m2=631,0000 [A]</t>
  </si>
  <si>
    <t>16</t>
  </si>
  <si>
    <t>574F46</t>
  </si>
  <si>
    <t>ASFALTOVÝ BETON PRO PODKLADNÍ VRSTVY MODIFIK ACP 16+, 16S TL. 50MM</t>
  </si>
  <si>
    <t>Potrubí</t>
  </si>
  <si>
    <t>17</t>
  </si>
  <si>
    <t>87434</t>
  </si>
  <si>
    <t>POTRUBÍ Z TRUB PLASTOVÝCH ODPADNÍCH DN DO 200MM</t>
  </si>
  <si>
    <t>přípojky od vpustí: 44,0m=44,0000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</si>
  <si>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</si>
  <si>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18</t>
  </si>
  <si>
    <t>89712</t>
  </si>
  <si>
    <t>VPUSŤ KANALIZAČNÍ ULIČNÍ KOMPLETNÍ Z BETONOVÝCH DÍLCŮ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</si>
  <si>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</si>
  <si>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19</t>
  </si>
  <si>
    <t>899642</t>
  </si>
  <si>
    <t>ZKOUŠKA VODOTĚSNOSTI POTRUBÍ DN DO 200MM</t>
  </si>
  <si>
    <t>dle pol.č.87434: 44,0m=44,0000 [A]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</si>
  <si>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</si>
  <si>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20</t>
  </si>
  <si>
    <t>89980</t>
  </si>
  <si>
    <t>TELEVIZNÍ PROHLÍDKA POTRUBÍ</t>
  </si>
  <si>
    <t>položka zahrnuje prohlídku potrubí televizní kamerou, záznam prohlídky na nosičích DVD a vyhotovení závěrečného písemného protokolu</t>
  </si>
  <si>
    <t>Ostatní konstrukce a práce</t>
  </si>
  <si>
    <t>21</t>
  </si>
  <si>
    <t>914131</t>
  </si>
  <si>
    <t>DOPRAVNÍ ZNAČKY ZÁKLADNÍ VELIKOSTI OCELOVÉ FÓLIE TŘ 2 - DODÁVKA A MONTÁŽ</t>
  </si>
  <si>
    <t>P2: 2ks=2,0000 [A] 
E2b: 2ks=2,0000 [B] 
Celkem: A+B=4,0000 [C]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</si>
  <si>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</t>
  </si>
  <si>
    <t>22</t>
  </si>
  <si>
    <t>914133</t>
  </si>
  <si>
    <t>DOPRAVNÍ ZNAČKY ZÁKLADNÍ VELIKOSTI OCELOVÉ FÓLIE TŘ 2 - DEMONTÁŽ</t>
  </si>
  <si>
    <t>včetně sloupků</t>
  </si>
  <si>
    <t>P2: 2ks=2,0000 [A] 
E2b: 2ks=2,0000 [B] 
B26: 2ks=2,0000 [C] 
B13: 2ks=2,0000 [D] 
E5: 2ks=2,0000 [E] 
Celkem: A+B+C+D+E=10,0000 [F]</t>
  </si>
  <si>
    <t>Položka zahrnuje odstranění, demontáž a odklizení materiálu s odvozem na předepsané místo</t>
  </si>
  <si>
    <t>23</t>
  </si>
  <si>
    <t>914911</t>
  </si>
  <si>
    <t>SLOUPKY A STOJKY DOPRAVNÍCH ZNAČEK Z OCEL TRUBEK SE ZABETONOVÁNÍM - DODÁVKA A MO</t>
  </si>
  <si>
    <t>položka zahrnuje:  
- sloupky a upevňovací zařízení včetně jejich osazení (betonová patka, zemní práce)  
- u dočasných sloupků a upevňovacích zařízení údržbu po celou dobu trvání funkce, náhradu zničených nebo ztracených kusů, nutnou opravu poškozených částí</t>
  </si>
  <si>
    <t>24</t>
  </si>
  <si>
    <t>919111</t>
  </si>
  <si>
    <t>ŘEZÁNÍ ASFALTOVÉHO KRYTU VOZOVEK TL DO 50MM</t>
  </si>
  <si>
    <t>napojení vozovky na stávající stav: 9,85+5,7=15,5500 [A]</t>
  </si>
  <si>
    <t>položka zahrnuje řezání vozovkové vrstvy v předepsané tloušťce, včetně spotřeby vody</t>
  </si>
  <si>
    <t>25</t>
  </si>
  <si>
    <t>93132</t>
  </si>
  <si>
    <t>TĚSNĚNÍ DILATAČ SPAR ASF ZÁLIVKOU MODIFIK</t>
  </si>
  <si>
    <t>z pol.č.919111: 15,55*0,02*0,05=0,0156 [A]</t>
  </si>
  <si>
    <t>položka zahrnuje dodávku a osazení předepsaného materiálu, očištění ploch spáry před úpravou, očištění okolí spáry po úpravě  
nezahrnuje těsnící profil</t>
  </si>
  <si>
    <t>SO 122</t>
  </si>
  <si>
    <t>Místní komunikace</t>
  </si>
  <si>
    <t>122</t>
  </si>
  <si>
    <t>přebytečná zemina: 
z pol.č.17120 a č.12573: 109,0m3-28,4m3=80,6000 [A]</t>
  </si>
  <si>
    <t>z pol.č.11332: 8,76m3*1,8t/m3=15,7680 [A]</t>
  </si>
  <si>
    <t>plná konstrukce vozovky: 29,2m2*0,30=8,7600 [A]</t>
  </si>
  <si>
    <t>z pol.č.574A34: 43,0m2*0,10=4,3000 [A]</t>
  </si>
  <si>
    <t>12373</t>
  </si>
  <si>
    <t>ODKOP PRO SPOD STAVBU SILNIC A ŽELEZNIC TŘ. I</t>
  </si>
  <si>
    <t>pro chodník: 53,0m3=53,0000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</si>
  <si>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</si>
  <si>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12573</t>
  </si>
  <si>
    <t>VYKOPÁVKY ZE ZEMNÍKŮ A SKLÁDEK TŘ. I</t>
  </si>
  <si>
    <t>natěžení a dovoz dle pol.č.17310: 2,4m3=2,4000 [A] 
natěžení a dovoz dle pol.č.17411: 26,0m3=26,0000 [B] 
Celkem: A+B=28,4000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</si>
  <si>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  
- poplatek za materiál ze zemníku (zemina, ornice)</t>
  </si>
  <si>
    <t>13173</t>
  </si>
  <si>
    <t>HLOUBENÍ JAM ZAPAŽ I NEPAŽ TŘ. I</t>
  </si>
  <si>
    <t>pro zídku: 56,0m3=56,0000 [A]</t>
  </si>
  <si>
    <t>dle pol.č.12373: 53,0m3=53,0000 [A] 
dle pol.č.13173: 56,0m3=56,0000 [B] 
Celkem: A+B=109,0000 [C]</t>
  </si>
  <si>
    <t>17310</t>
  </si>
  <si>
    <t>ZEMNÍ KRAJNICE A DOSYPÁVKY SE ZHUTNĚNÍM</t>
  </si>
  <si>
    <t>vozovka plná konstrukce: 7,50*2*0,16m2=2,4000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</si>
  <si>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</si>
  <si>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</si>
  <si>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</t>
  </si>
  <si>
    <t>za zídkou: 26,0m3=26,0000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</si>
  <si>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</si>
  <si>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obsyp drenáže za zdí z pol.č.87527: 56,0m*0,16m2=8,9600 [A]</t>
  </si>
  <si>
    <t>vozovka plná konstrukce: 29,2m2*1,35 (koef. rozšíření)=39,4200 [A] 
chodník: 58,5m2+3,3m2=61,8000 [B] 
Celkem: A+B=101,2200 [C]</t>
  </si>
  <si>
    <t>z pol.č.21262: 79,0m*3,1416*0,10=24,8186 [A] 
z pol.č.87527: 56,0m*3,1416*0,10=17,5930 [B] 
Celkem: A+B=42,4116 [C]</t>
  </si>
  <si>
    <t>vozovka plná konstrukce: 8,0m=8,0000 [A] 
chodník: 56,0m=56,0000 [B] 
přípojka k trativodu za zdí: 15,0m=15,0000 [C] 
Celkem: A+B+C=79,0000 [D]</t>
  </si>
  <si>
    <t>Svislé konstrukce</t>
  </si>
  <si>
    <t>32712</t>
  </si>
  <si>
    <t>ZDI OPĚRNÉ, ZÁRUBNÍ, NÁBŘEŽNÍ Z DÍLCŮ ŽELEZOBETONOVÝCH</t>
  </si>
  <si>
    <t>zídka za chodníkem: 56,40*0,22m2=12,4080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</si>
  <si>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</si>
  <si>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451312</t>
  </si>
  <si>
    <t>PODKLADNÍ A VÝPLŇOVÉ VRSTVY Z PROSTÉHO BETONU C12/15</t>
  </si>
  <si>
    <t>pod zídkou: 56,40*0,80*0,10=4,5120 [A] 
pod drenáž za zídkou: 56,00*0,08m2=4,4800 [B] 
Celkem: A+B=8,9920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</si>
  <si>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</si>
  <si>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vozovka - plná konstrukce, z pol.č.574A34: 29,2m2*1,17 (koef. rozšíření)*0,15=5,1246 [A] 
chodník z pol.č.582611 a č.58261A: (58,5m2+3,3m2)*0,15=9,2700 [B] 
Celkem: A+B=14,3946 [C]</t>
  </si>
  <si>
    <t>56350</t>
  </si>
  <si>
    <t>VOZOVKOVÉ VRSTVY Z MECH ZPEV ZEMINY</t>
  </si>
  <si>
    <t>vozovka plná konstrukce: 29,2m2*1,32 (koef. rozšíření)*0,15=5,7816 [A]</t>
  </si>
  <si>
    <t>0,4kg/m2</t>
  </si>
  <si>
    <t>dle pol.č.574A34: 43,0m2=43,0000 [A]</t>
  </si>
  <si>
    <t>plná konstrukce: 29,2m2=29,2000 [A] 
OŽK: 13,8m2=13,8000 [B] 
Celkem: A+B=43,0000 [C]</t>
  </si>
  <si>
    <t>574E46</t>
  </si>
  <si>
    <t>ASFALTOVÝ BETON PRO PODKLADNÍ VRSTVY ACP 16+, 16S TL. 50MM</t>
  </si>
  <si>
    <t>z pol.č.574A34: 43,0m2*1,06 (koef. rozšíření)=45,5800 [A]</t>
  </si>
  <si>
    <t>582611</t>
  </si>
  <si>
    <t>KRYTY Z BETON DLAŽDIC SE ZÁMKEM ŠEDÝCH TL 60MM DO LOŽE Z KAM</t>
  </si>
  <si>
    <t>chodník: 58,5m2=58,5000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</si>
  <si>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</si>
  <si>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58261A</t>
  </si>
  <si>
    <t>KRYTY Z BETON DLAŽDIC SE ZÁMKEM BAREV RELIÉF TL 60MM DO LOŽE Z KAM</t>
  </si>
  <si>
    <t>chodník: 3,3m2=3,3000 [A]</t>
  </si>
  <si>
    <t>Přidružená stavební výroba</t>
  </si>
  <si>
    <t>711112</t>
  </si>
  <si>
    <t>IZOLACE BĚŽNÝCH KONSTRUKCÍ PROTI ZEMNÍ VLHKOSTI ASFALTOVÝMI PÁSY</t>
  </si>
  <si>
    <t>zídka: 56,40*1,00=56,4000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</si>
  <si>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</si>
  <si>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711509</t>
  </si>
  <si>
    <t>OCHRANA IZOLACE NA POVRCHU TEXTILIÍ</t>
  </si>
  <si>
    <t>dle pol.č.711112: 56,4m2=56,4000 [A]</t>
  </si>
  <si>
    <t>položka zahrnuje:  
- dodání  předepsaného ochranného materiálu  
- zřízení ochrany izolace</t>
  </si>
  <si>
    <t>26</t>
  </si>
  <si>
    <t>74111A</t>
  </si>
  <si>
    <t>ZAJIŠTĚNÍ SLOUPU NN</t>
  </si>
  <si>
    <t>zajištění pomocí táhel, vzpěr a pod.</t>
  </si>
  <si>
    <t>27</t>
  </si>
  <si>
    <t>87527</t>
  </si>
  <si>
    <t>POTRUBÍ DREN Z TRUB PLAST (I FLEXIBIL) DN DO 100MM</t>
  </si>
  <si>
    <t>za zdí: 56,0m=56,0000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</si>
  <si>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</si>
  <si>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28</t>
  </si>
  <si>
    <t>91710</t>
  </si>
  <si>
    <t>OBRUBY Z BETONOVÝCH PALISÁD</t>
  </si>
  <si>
    <t>na konci chodníku: 1,40*1,50*0,20=0,4200 [A]</t>
  </si>
  <si>
    <t>Položka zahrnuje:  
dodání a pokládku betonových palisád o rozměrech předepsaných zadávací dokumentací  
betonové lože i boční betonovou opěrku.</t>
  </si>
  <si>
    <t>29</t>
  </si>
  <si>
    <t>917224</t>
  </si>
  <si>
    <t>SILNIČNÍ A CHODNÍKOVÉ OBRUBY Z BETONOVÝCH OBRUBNÍKŮ ŠÍŘ 150MM</t>
  </si>
  <si>
    <t>Položka zahrnuje:  
dodání a pokládku betonových obrubníků o rozměrech předepsaných zadávací dokumentací  
betonové lože i boční betonovou opěrku.</t>
  </si>
  <si>
    <t>SO 180</t>
  </si>
  <si>
    <t>Dopravně inženýrské opatření</t>
  </si>
  <si>
    <t>180</t>
  </si>
  <si>
    <t>5774AE</t>
  </si>
  <si>
    <t>VRSTVY PRO OBNOVU A OPRAVY Z ASF BETONU ACO 11+, 11S</t>
  </si>
  <si>
    <t>výsprava krytu ACO 11+ tl. 50mm (odhad): 
před zahájením stavby: 250m2=250,0000 [A] 
v průběhu užívání: 100m2=100,0000 [B] 
po dokončení: 500m2=500,0000 [C] 
Celkem: A+B+C=850,0000 [D] 
kubatura: D*0,05=42,5000 [E] 
Pozn.: fakturace dle skutečnosti na pokyn TDI</t>
  </si>
  <si>
    <t>914132</t>
  </si>
  <si>
    <t>DOPRAVNÍ ZNAČKY ZÁKLADNÍ VELIKOSTI OCELOVÉ FÓLIE TŘ 2 - MONTÁŽ S PŘEMÍSTĚNÍM</t>
  </si>
  <si>
    <t>IS11b: 9ks=9,0000 [A] 
IS11c: 2ks=2,0000 [B] 
Celkem: A+B=11,0000 [C]</t>
  </si>
  <si>
    <t>položka zahrnuje:  
- dopravu demontované značky z dočasné skládky  
- osazení a montáž značky na místě určeném projektem  
- nutnou opravu poškozených částí  
nezahrnuje dodávku značky</t>
  </si>
  <si>
    <t>dle pol.č.914132: 11ks=11,0000 [A]</t>
  </si>
  <si>
    <t>914139</t>
  </si>
  <si>
    <t>DOPRAV ZNAČKY ZÁKLAD VEL OCEL FÓLIE TŘ 2 - NÁJEMNÉ</t>
  </si>
  <si>
    <t>KSDEN</t>
  </si>
  <si>
    <t>z pol.č.914132: 11ks*182dní=2 002,0000 [A]</t>
  </si>
  <si>
    <t>položka zahrnuje sazbu za pronájem dopravních značek a zařízení, počet jednotek je určen jako součin počtu značek a počtu dní použití</t>
  </si>
  <si>
    <t>914422</t>
  </si>
  <si>
    <t>DOPRAVNÍ ZNAČKY 100X150CM OCELOVÉ FÓLIE TŘ 1 - MONTÁŽ S PŘEMÍSTĚNÍM</t>
  </si>
  <si>
    <t>IS11a: 3ks=3,0000 [A] 
IP22: 1ks=1,0000 [B] 
Celkem: A+B=4,0000 [C]</t>
  </si>
  <si>
    <t>914423</t>
  </si>
  <si>
    <t>DOPRAVNÍ ZNAČKY 100X150CM OCELOVÉ FÓLIE TŘ 1 - DEMONTÁŽ</t>
  </si>
  <si>
    <t>dle pol.č.914422: 4ks=4,0000 [A]</t>
  </si>
  <si>
    <t>914429</t>
  </si>
  <si>
    <t>DOPRAV ZNAČ 100X150CM OCEL FÓLIE TŘ 1 - NÁJEMNÉ</t>
  </si>
  <si>
    <t>z pol.č.914422: 4ks*182dní=728,0000 [A]</t>
  </si>
  <si>
    <t>914922</t>
  </si>
  <si>
    <t>SLOUPKY A STOJKY DZ Z OCEL TRUBEK DO PATKY MONTÁŽ S PŘESUNEM</t>
  </si>
  <si>
    <t>položka zahrnuje:  
- dopravu demontovaného zařízení z dočasné skládky  
- osazení a montáž zařízení na místě určeném projektem  
- nutnou opravu poškozených částí  
nezahrnuje dodávku sloupku, stojky a upevňovacího zařízení</t>
  </si>
  <si>
    <t>914923</t>
  </si>
  <si>
    <t>SLOUPKY A STOJKY DZ Z OCEL TRUBEK DO PATKY DEMONTÁŽ</t>
  </si>
  <si>
    <t>dle pol.č.914922: 10ks=10,0000 [A]</t>
  </si>
  <si>
    <t>914929</t>
  </si>
  <si>
    <t>SLOUPKY A STOJKY DZ Z OCEL TRUBEK DO PATKY NÁJEMNÉ</t>
  </si>
  <si>
    <t>z pol.č.914922: 10ks*182dní=1 820,0000 [A]</t>
  </si>
  <si>
    <t>položka zahrnuje sazbu za pronájem dopravních značek a zařízení. Počet měrných jednotek se určí jako součin počtu sloupků a počtu dní použití</t>
  </si>
  <si>
    <t>SO 201</t>
  </si>
  <si>
    <t>Most ev.č. 36311-2</t>
  </si>
  <si>
    <t>201</t>
  </si>
  <si>
    <t>přebytek zeminy z pol.č.17120 a č.17411(A+B+C+D): 1080,09m3-476,96m3=603,1300 [A]</t>
  </si>
  <si>
    <t>z pol.č.96615: 168,58m3*2,3t/m3=387,7340 [A] 
z pol.č.96616: 26,14m3*2,5t/m3=65,3500 [B] 
Celkem: A+B=453,0840 [C]</t>
  </si>
  <si>
    <t>029412</t>
  </si>
  <si>
    <t>OSTATNÍ POŽADAVKY - VYPRACOVÁNÍ MOSTNÍHO LISTU</t>
  </si>
  <si>
    <t>02953</t>
  </si>
  <si>
    <t>OSTATNÍ POŽADAVKY - HLAVNÍ MOSTNÍ PROHLÍDKA</t>
  </si>
  <si>
    <t>položka zahrnuje :  
- úkony dle ČSN 73 6221  
- provedení hlavní mostní prohlídky oprávněnou fyzickou nebo právnickou osobou  
- vyhotovení záznamu (protokolu), který jednoznačně definuje stav mostu</t>
  </si>
  <si>
    <t>76</t>
  </si>
  <si>
    <t>027411</t>
  </si>
  <si>
    <t>a</t>
  </si>
  <si>
    <t>PROVIZORNÍ MOSTY - MONTÁŽ</t>
  </si>
  <si>
    <t>SOUBOR</t>
  </si>
  <si>
    <t>Mostní provizorium umístěné na mostě ev.č. 36311-3, přes který je uvažován přístup na stavěniště, kde je stávající zatížitelnost mostu Vn=11t, Vr=18t  
'Mostní provizorium včetně monřáže, uložení, úpravy nájezdů atp, bude plně v režii zhotovitele s návazností na jeho zatížitelnost po dobu této akce d 
'Do položky budou započteny kompletní práce na mostním provizoriu včetně ochrany stávajícího mostu, vozovky a provedením nájezdů. 
'V této položce bude zahrnut kompletní nájem a použití i opotřebování mostního provizoria na celou dobu výstavby této akce. 
'Celkem soubor mostního proviz. daných rozměrů a zatížitelnosti  sle požadavku zhotovitele - dovoz s montáží a nájmem komplet. 
1=1,0000 [A]</t>
  </si>
  <si>
    <t>77</t>
  </si>
  <si>
    <t>027413</t>
  </si>
  <si>
    <t>PROVIZORNÍ MOSTY DEMONTÁŽ</t>
  </si>
  <si>
    <t>"Mostní provizorium umístěné na mostě ev.č. 36311-3, přes který je uvažován přístup na stavěniště, kde je stávající zatížitelnost mostu Vn=11t, Vr=18t  
'Mostní provizorium včetně demontáže, demontáže uložení, demontáže úpravy nájezdů atp, bude plně v režii zhotovitele s návazností na jeho zatížitelno 
'Do položky budou započteny kompletní práce na odstranění mostního provizoria včetně ochrany stávajícího mostu, vozovky a odstranění provizorních náj 
'V této položce bude zahrnut kompletní nájem a použití i opotřebování mostního provizoria na celou dobu výstavby této akce. 
'Celkem soubor mostního proviz. daných rozměrů a zatížitelnosti  dle požadavku zhotovitele - odvoz, demontáž a nájmem komplet. 
1=1,0000 [A]</t>
  </si>
  <si>
    <t>11201</t>
  </si>
  <si>
    <t>KÁCENÍ STROMŮ D KMENE DO 0,5M S ODSTRANĚNÍM PAŘEZŮ</t>
  </si>
  <si>
    <t>Kácení stromů se měří v [ks] poražených stromů (průměr stromů se měří v místě řezu)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</si>
  <si>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11202</t>
  </si>
  <si>
    <t>KÁCENÍ STROMŮ D KMENE DO 0,9M S ODSTRANĚNÍM PAŘEZŮ</t>
  </si>
  <si>
    <t>192m2*0,10=19,2000 [A]</t>
  </si>
  <si>
    <t>12473</t>
  </si>
  <si>
    <t>VYKOPÁVKY PRO KORYTA VODOTEČÍ TŘ. I</t>
  </si>
  <si>
    <t>odstranění hrázky z koryta dle pol.č.17710: 102,72m3=102,7200 [A]</t>
  </si>
  <si>
    <t>naložení a dovoz zeminy pro zásyp dle pol.č.17411: 476,96m3=476,9600 [A] 
naložení a dovoz zeminy pro hrázku dle pol.č.17710: 102,72m3=102,7200 [B] 
Celkem: A+B=579,6800 [C]</t>
  </si>
  <si>
    <t>opěra 1: 277,3m3=277,3000 [A] 
opěra 2: 540,39m3=540,3900 [B] 
Celkem: A+B=817,6900 [C]</t>
  </si>
  <si>
    <t>dle pol.č.12473: 102,72m3=102,7200 [A] 
dle pol.č.13173: 817,69m3=817,6900 [B] 
z pol.č.262241: 251,0*3,1416*0,45*0,45=159,6797 [C] 
Celkem: A+B+C=1 080,0897 [D]</t>
  </si>
  <si>
    <t>pod těsnící fólií: 
opěra 1: 92,4m3=92,4000 [A] 
opěra 2: 221,66m3=221,6600 [B] 
nad těsnící fólií:  
opěra 1: 48,18m3=48,1800 [C] 
opěra 2: 114,72m3=114,7200 [D] 
pilotážní plošina: 744,3=744,3000 [F] 
Celkem: A+B+C+D+F=1 221,2600 [E]</t>
  </si>
  <si>
    <t>17710</t>
  </si>
  <si>
    <t>ZEMNÍ HRÁZKY ZE ZEMIN SE ZHUTNĚNÍM</t>
  </si>
  <si>
    <t>1,125m2*(59,40+31,91)=102,7238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</si>
  <si>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</si>
  <si>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80</t>
  </si>
  <si>
    <t>184B11</t>
  </si>
  <si>
    <t>VYSAZOVÁNÍ STROMŮ LISTNATÝCH S BALEM OBVOD KMENE DO 8CM, VÝŠ DO 1,2M</t>
  </si>
  <si>
    <t>Výsadba bude provedena dle vyjádření MěÚ Svitavy, odboru životního prostředí</t>
  </si>
  <si>
    <t>Položka vysazování stromů zahrnuje  dodávku projektem předepsaných  stromů,  hloubení jamek (min. rozměry pro stromy min. 1,5 násobek balu výpěstku) s event. výměnou půdy, s hnojením anorganickým hnojivem a přídavkem organického hnojiva min. 5kg pro stromy, zálivku, kůly, chráničky ke stromům nebo ochrana stromů nátěrem a pod.  
Obvod kmene se měří ve výšce 1,00m nad zemí.  
položka zahrnuje veškerý materiál, výrobky a polotovary, včetně mimostaveništní a vnitrostaveništní dopravy (rovněž přesuny), včetně naložení a složení, případně s uložením</t>
  </si>
  <si>
    <t>21331</t>
  </si>
  <si>
    <t>DRENÁŽNÍ VRSTVY Z BETONU MEZEROVITÉHO (DRENÁŽNÍHO)</t>
  </si>
  <si>
    <t>obetonování drenáží: 
opěra 1: 3,22m3=3,2200 [A] 
opěra 2: 6,13m3=6,1300 [B] 
Celkem: A+B=9,3500 [C]</t>
  </si>
  <si>
    <t>Položka zahrnuje:  
- dodávku předepsaného materiálu pro drenážní vrstvu, včetně mimostaveništní a vnitrostaveništní dopravy  
- provedení drenážní vrstvy předepsaných rozměrů a předepsaného tvaru</t>
  </si>
  <si>
    <t>21341</t>
  </si>
  <si>
    <t>DRENÁŽNÍ VRSTVY Z PLASTBETONU (PLASTMALTY)</t>
  </si>
  <si>
    <t>odvodňovací proužek: 33,50*0,15*0,04=0,2010 [A] 
u odvodňovačů: 0,50*0,45*0,06*9=0,1215 [B] 
Celkem: A+B=0,3225 [C]</t>
  </si>
  <si>
    <t>224325</t>
  </si>
  <si>
    <t>PILOTY ZE ŽELEZOBETONU C30/37</t>
  </si>
  <si>
    <t>z pol.č.264241: 251,0m*3,1416*0,45*0,45=159,6797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</si>
  <si>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  
- zhotovení nepropustného, mrazuvzdorného betonu a betonu požadované trvanlivosti a vlastností  
- užití potřebných přísad a technologií výroby betonu  
- zřízení pracovních a dilatačních spar, včetně potřebných úprav, výplně, vložek, opracování, očištění a ošetření  
- bednění  požadovaných  konstr. (i ztracené) s úpravou  dle požadované  kvality povrchu betonu, včetně odbedňovacích a odskružovacích prostředků  
- podpěrné  konstr. (skruže) a lešení všech druhů pro bednění, uložení čerstvého betonu, výztuže a doplňkových konstr., vč. požadovaných otvorů, ochranných a bezpečnostních opatření a základů těchto konstrukcí a lešení  
- vytvoření kotevních čel, kapes, nálitků, a sedel  
- zřízení  všech  požadovaných  otvorů, kapes, výklenků, prostupů, dutin, drážek a pod., vč. ztížení práce a úprav  kolem nich  
- úpravy pro osazení výztuže, doplňkových konstrukcí a vybavení  
- úpravy povrchu pro položení požadované izolace, povlaků a nátěrů, případně vyspravení  
- upevnění kotevních prvků a doplňkových konstrukcí  
- nátěry zabraňující soudržnost betonu a bednění  
- výplň, těsnění  a tmelení spar a spojů  
- opatření  povrchů  betonu  izolací  proti zemní vlhkosti v částech, kde přijdou do styku se zeminou nebo kamenivem  
- případné zřízení spojovací vrstvy u základů  
- úpravy pro osazení zařízení ochrany konstrukce proti vlivu bludných proudů  
- objem betonu pro přebetonování a nadbetonování, který se nepřičítá ke stanovenému objemu výplně piloty  
- ukončení piloty pod ústím vrtu a vyplnění zbývající části sypaninou nebo kamenivem  
- odbourání a odstranění znehodnocené části výplně a úprava hlavy piloty před výstavbou další konstrukční části  
- zřízení výplně piloty pod hladinou vody  
- veškerý materiál, výrobky a polotovary, včetně mimostaveništní a vnitrostaveništní dopravy  
- nezahrnuje dodání a osazení výztuže, nezahrnuje vrty</t>
  </si>
  <si>
    <t>224365</t>
  </si>
  <si>
    <t>VÝZTUŽ PILOT Z OCELI 10505, B500B</t>
  </si>
  <si>
    <t>z pol.č.224325: 159,68m3*110kg/m3/1000=17,5648 [A]</t>
  </si>
  <si>
    <t>položka zahrnuje:  
- veškerý materiál, výrobky a polotovary, včetně mimostaveništní a vnitrostaveništní dopravy  
- dodání betonářské výztuže v požadované kvalitě, stříhání, řezání, ohýbání a spojování do všech požadovaných tvarů (vč. armakošů) a uložení s požadovaným zajištěním polohy a krytí výztuže betonem  
- veškeré svary nebo jiné spoje výztuže  
- pomocné konstrukce a práce pro osazení a upevnění výztuže  
- zednické výpomoci pro montáž betonářské výztuže  
- úpravy výztuže pro osazení doplňkových konstrukcí  
- ochranu výztuže do doby jejího zabetonování  
- úpravy výztuže pro zřízení kotevních prvků, závěsných ok a doplňkových konstrukcí  
- veškerá opatření pro zajištění soudržnosti výztuže a betonu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  
- separaci výztuže  
- osazení měřících zařízení a úpravy pro ně  
- osazení měřících skříní nebo míst pro měření bludných proudů</t>
  </si>
  <si>
    <t>22694</t>
  </si>
  <si>
    <t>ZÁPOROVÉ PAŽENÍ Z KOVU DOČASNÉ</t>
  </si>
  <si>
    <t>zápory HEB 140: 133ks*6,0m*33,7kg/m/1000=26,8926 [A] 
převázky 2x U180: 28ks*1,25m*44kg/m/1000=1,5400 [B] 
Celkem: A+B=28,4326 [C]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</si>
  <si>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</si>
  <si>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</t>
  </si>
  <si>
    <t>VÝDŘEVA ZÁPOROVÉHO PAŽENÍ DOČASNÁ (KUBATURA)</t>
  </si>
  <si>
    <t>584,0m2*0,08=46,7200 [A]</t>
  </si>
  <si>
    <t>položka zahrnuje osazení pažin bez ohledu na druh, jejich opotřebení a jejich odstranění</t>
  </si>
  <si>
    <t>26123</t>
  </si>
  <si>
    <t>VRTY PRO KOTVENÍ, INJEKTÁŽ A MIKROPILOTY NA POVRCHU TŘ. II D DO 150MM</t>
  </si>
  <si>
    <t>pro tyčové kotvy převázek záporového pažení: 28ks*7,5m/ks=210,0000 [A]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</si>
  <si>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</si>
  <si>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264215</t>
  </si>
  <si>
    <t>VRTY PRO PILOTY TŘ. II D DO 300MM</t>
  </si>
  <si>
    <t>pro zápory HEB 140: 69ks*6,0m/ks+64ks*3,8m/ks=657,2000 [A]</t>
  </si>
  <si>
    <t>položka zahrnuje:  
- zřízení vrtu, svislou a vodorovnou dopravu zeminy bez uložení na skládku, vrtací práce zapaž. i nepaž. vrtu  
- čerpání vody z vrtu, vyčištění vrtu  
- zabezpečení vrtacích prací  
- dopravu, nájem, provoz a přemístění, montáž a demontáž vrtacích zařízení a dalších mechanismů  
- lešení a podpěrné konstrukce pro práci a manipulaci s vrtacím zařízení a dalších mechanismů  
- vrtací plošiny vč. zemních prací, zpevnění, odvodnění a pod.  
- v případě zapažení dočasnými pažnicemi jejich opotřebení  
- v případě zapažení suspenzí veškeré hospodaření s ní  
- nezahrnuje zapažení trvalými pažnicemi  
- nezahrnuje uložení zeminy na skládku a poplatek za skládku  
nevykazuje se hluché vrtání</t>
  </si>
  <si>
    <t>264241</t>
  </si>
  <si>
    <t>VRTY PRO PILOTY TŘ. II D DO 1000MM</t>
  </si>
  <si>
    <t>D 900mm</t>
  </si>
  <si>
    <t>pod opěry: (9+17)*8,5=221,0000 [A] 
pod výběhové křídlo: 6*5,0=30,0000 [B] 
hluché vrtání: 23*3,0+3,3*9=98,7000 [D] 
Celkem: A+B+D=349,7000 [C]</t>
  </si>
  <si>
    <t>272314</t>
  </si>
  <si>
    <t>ZÁKLADY Z PROSTÉHO BETONU DO C25/30 (B30)</t>
  </si>
  <si>
    <t>podezdívka oplocení: 5,50*1,25*0,50=3,4375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</si>
  <si>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</si>
  <si>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272325</t>
  </si>
  <si>
    <t>ZÁKLADY ZE ŽELEZOBETONU DO C30/37 (B37)</t>
  </si>
  <si>
    <t>základ výběhového křídla: (0,50*0,70+1,00*(0,65+0,70)*0,5)*12,50=12,8125 [A] 
obnova zárubní zdi: 4,35=4,3500 [B] 
A+B=17,1625 [C]</t>
  </si>
  <si>
    <t>272365</t>
  </si>
  <si>
    <t>VÝZTUŽ ZÁKLADŮ Z OCELI 10505, B500B</t>
  </si>
  <si>
    <t>z pol.č.272325: 17,16m3*175kg/m3/1000=3,0030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</si>
  <si>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</si>
  <si>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285366</t>
  </si>
  <si>
    <t>KOTVENÍ NA POVRCHU Z BETONÁŘSKÉ VÝZTUŽE DL. DO 8M</t>
  </si>
  <si>
    <t>tyče D 32mm</t>
  </si>
  <si>
    <t>kotvy převázek záporového pažení: 28ks=28,0000 [A]</t>
  </si>
  <si>
    <t>položka zahrnuje dodávku předepsané kotvy, případně její protikorozní úpravu, její osazení do vrtu, zainjektování a napnutí, případně opěrné desky  
nezahrnuje vrty</t>
  </si>
  <si>
    <t>289971</t>
  </si>
  <si>
    <t>OPLÁŠTĚNÍ (ZPEVNĚNÍ) Z GEOTEXTILIE</t>
  </si>
  <si>
    <t>ochrana těsnící fólie z pol.č.28999: 119,0m2*2vrstvy=238,0000 [A]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</si>
  <si>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</si>
  <si>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28999</t>
  </si>
  <si>
    <t>OPLÁŠTĚNÍ (ZPEVNĚNÍ) Z FÓLIE</t>
  </si>
  <si>
    <t>těsnící fólie: 
opěra 1: 34,0m2=34,0000 [A] 
opěra 2: 85,0m2=85,0000 [B] 
Celkem: A+B=119,0000 [C]</t>
  </si>
  <si>
    <t>Položka zahrnuje:  
- dodávku předepsané fólie  
- úpravu, očištění a ochranu podkladu  
- přichycení k podkladu, případně zatížení  
- úpravy spojů a zajištění okrajů  
- úpravy pro odvodnění  
- nutné přesahy  
- mimostaveništní a vnitrostaveništní dopravu</t>
  </si>
  <si>
    <t>30</t>
  </si>
  <si>
    <t>31717</t>
  </si>
  <si>
    <t>KOVOVÉ KONSTRUKCE PRO KOTVENÍ ŘÍMSY</t>
  </si>
  <si>
    <t>KG</t>
  </si>
  <si>
    <t>(30+58)*6kg/ks=528,0000 [A]</t>
  </si>
  <si>
    <t>Položka zahrnuje dodávku (výrobu) kotevního prvku předepsaného tvaru a jeho osazení do předepsané polohy včetně nezbytných prací (vrty, zálivky apod.)</t>
  </si>
  <si>
    <t>31</t>
  </si>
  <si>
    <t>317325</t>
  </si>
  <si>
    <t>ŘÍMSY ZE ŽELEZOBETONU DO C30/37 (B37)</t>
  </si>
  <si>
    <t>včetně striáže</t>
  </si>
  <si>
    <t>(34,31+19,88)*(0,25*0,60+1,25*0,25)=25,0629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</si>
  <si>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</si>
  <si>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32</t>
  </si>
  <si>
    <t>317365</t>
  </si>
  <si>
    <t>VÝZTUŽ ŘÍMS Z OCELI 10505, B500B</t>
  </si>
  <si>
    <t>z pol.č.317325: 25,06m3*125kg/m3/1000=3,1325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</si>
  <si>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</si>
  <si>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34</t>
  </si>
  <si>
    <t>333325</t>
  </si>
  <si>
    <t>MOSTNÍ OPĚRY A KŘÍDLA ZE ŽELEZOVÉHO BETONU DO C30/37 (B37)</t>
  </si>
  <si>
    <t>křídla opěry 1: (1,07m2+2,75m2)*2,49=9,5118 [A] 
křídlo opěry 2: 1,6m2*2,22=3,5520 [B] 
výběhové křídlo: 6,22m2*2,093=13,0185 [C] 
dobetonávka křídel: 1,43m3+1,547m3+0,699m3=3,6760 [D] 
Celkem: A+B+C+D=29,7583 [E]</t>
  </si>
  <si>
    <t>35</t>
  </si>
  <si>
    <t>333365</t>
  </si>
  <si>
    <t>VÝZTUŽ MOSTNÍCH OPĚR A KŘÍDEL Z OCELI 10505, B500B</t>
  </si>
  <si>
    <t>z pol.č.333325: 29,76m3*200kg/m3/1000=5,9520 [A]</t>
  </si>
  <si>
    <t>36</t>
  </si>
  <si>
    <t>389325</t>
  </si>
  <si>
    <t>MOSTNÍ RÁMOVÉ KONSTRUKCE ZE ŽELEZOBETONU C30/37</t>
  </si>
  <si>
    <t>opěra 1: 19,37m2*2,49=48,2313 [A] 
opěra 2: 38,01m2*2,22=84,3822 [B] 
opěry - celkem: A+B=132,6135 [C] 
deska: 
bez příčníků: 136,129m2*0,60=81,6774 [D] 
konzola levá: 21,75m2*0,4335=9,4286 [E] 
konzola pravá: 10,27m2*0,4335=4,4520 [F] 
příčník opěry 1: 9,11m2*1,20=10,9320 [G] 
příčník opěry 2: 29,73m2*1,20=35,6760 [H] 
deska - celkem: D+E+F+G+H=142,1660 [I] 
rám - celkem: C+I=274,7795 [J]</t>
  </si>
  <si>
    <t>37</t>
  </si>
  <si>
    <t>389365</t>
  </si>
  <si>
    <t>VÝZTUŽ MOSTNÍ RÁMOVÉ KONSTRUKCE Z OCELI 10505, B500B</t>
  </si>
  <si>
    <t>z pol.č.389325: 132,61m3*200kg/m3/1000+142,17m3*225kg/m3/1000=58,5103 [A]</t>
  </si>
  <si>
    <t>78</t>
  </si>
  <si>
    <t>327325</t>
  </si>
  <si>
    <t>ZDI OPĚRNÉ, ZÁRUBNÍ, NÁBŘEŽNÍ ZE ŽELEZOVÉHO BETONU DO C30/37</t>
  </si>
  <si>
    <t>obnova zárubní zdi: 2,70=2,7000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</si>
  <si>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</si>
  <si>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79</t>
  </si>
  <si>
    <t>32736</t>
  </si>
  <si>
    <t>VÝZTUŽ ZDÍ OPĚR, ZÁRUB, NÁBŘEŽ Z OCELI</t>
  </si>
  <si>
    <t>z pol.č.337325: 2,70m3*150kg/m3/1000=0,4050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</si>
  <si>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</si>
  <si>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38</t>
  </si>
  <si>
    <t>pod drenáž z pol.č.87533: 69,0*0,20*0,80=11,0400 [A] 
pod opěry a křídla: (31,1m2+51,7m2)*0,20=16,5600 [B] 
pod výběhové křídlo: 13,30*0,20*1,90=5,0540 [C] 
pod římsou výběhového křídla: 12,50*0,15*0,85=1,5938 [D] 
pod obnovenou opěrnou zdí: 0,66=0,6600 [E] 
výplňový beton pod obnovenou opěrnou zdí: 8,75=8,7500 [F] 
Celkem: A+B+C+D+E+F=43,6578 [G]</t>
  </si>
  <si>
    <t>39</t>
  </si>
  <si>
    <t>451314</t>
  </si>
  <si>
    <t>PODKLADNÍ A VÝPLŇOVÉ VRSTVY Z PROSTÉHO BETONU C25/30</t>
  </si>
  <si>
    <t>pod dlažbu z lomového kamene z pol.č.465512: 159,75m2*0,15=23,9625 [A]</t>
  </si>
  <si>
    <t>40</t>
  </si>
  <si>
    <t>ochrana těsnící fólie z pol.č.28999: 119,0m2*2vrstvy*0,15=35,7000 [A]</t>
  </si>
  <si>
    <t>41</t>
  </si>
  <si>
    <t>45852</t>
  </si>
  <si>
    <t>VÝPLŇ ZA OPĚRAMI A ZDMI Z KAMENIVA DRCENÉHO</t>
  </si>
  <si>
    <t>ochranný obsyp opěr štd: 
opěra 1: 16,84m3=16,8400 [A] 
opěra 2: 30,2m3=30,2000 [B] 
Celkem: A+B=47,0400 [C]</t>
  </si>
  <si>
    <t>42</t>
  </si>
  <si>
    <t>45860</t>
  </si>
  <si>
    <t>VÝPLŇ ZA OPĚRAMI A ZDMI Z MEZEROVITÉHO BETONU</t>
  </si>
  <si>
    <t>přechodové klíny: 
opěra 1: 6,95m3=6,9500 [A] 
opěra 2: 20,28m3=20,2800 [B] 
Celkem: A+B=27,2300 [C]</t>
  </si>
  <si>
    <t>položka zahrnuje:  
- dodávku mezerovitého betonu předepsané kvality a zásyp se zhutněním včetně mimostaveništní a vnitrostaveništní dopravy</t>
  </si>
  <si>
    <t>43</t>
  </si>
  <si>
    <t>461314</t>
  </si>
  <si>
    <t>PATKY Z PROSTÉHO BETONU C25/30</t>
  </si>
  <si>
    <t>vodní tok: (57,0+10,0)*0,40*0,80=21,4400 [A]</t>
  </si>
  <si>
    <t>položka zahrnuje:  
- nutné zemní práce (hloubení rýh a 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</t>
  </si>
  <si>
    <t>44</t>
  </si>
  <si>
    <t>46131A</t>
  </si>
  <si>
    <t>PATKY Z PROSTÉHO BETONU C20/25</t>
  </si>
  <si>
    <t>přechodové prahy: 0,15m2*(12,0+30,6)=6,3900 [A]</t>
  </si>
  <si>
    <t>45</t>
  </si>
  <si>
    <t>46251</t>
  </si>
  <si>
    <t>ZÁHOZ Z LOMOVÉHO KAMENE</t>
  </si>
  <si>
    <t>kámen do 200kg</t>
  </si>
  <si>
    <t>dno vodoteče: 264,5m2*0,60=158,7000 [A]</t>
  </si>
  <si>
    <t>položka zahrnuje:  
- dodávku a zához lomového kamene předepsané frakce včetně mimostaveništní a vnitrostaveništní dopravy  
není-li v zadávací dokumentaci uvedeno jinak, jedná se o nakupovaný materiál</t>
  </si>
  <si>
    <t>46</t>
  </si>
  <si>
    <t>465512</t>
  </si>
  <si>
    <t>DLAŽBY Z LOMOVÉHO KAMENE NA MC</t>
  </si>
  <si>
    <t>pod mostem: 48,0m2=48,0000 [A] 
před opěrou 1: 24,33m2=24,3300 [B] 
před opěrou 2: 44,2m2=44,2000 [C] 
před křídlem: 43,22m2=43,2200 [D] 
Celkem: A+B+C+D=159,7500 [E] 
kubatura: E*0,25=39,9375 [F]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</si>
  <si>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</si>
  <si>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47</t>
  </si>
  <si>
    <t>konstrukce vozovky A: 192m2=192,0000 [A]</t>
  </si>
  <si>
    <t>48</t>
  </si>
  <si>
    <t>49</t>
  </si>
  <si>
    <t>575C53</t>
  </si>
  <si>
    <t>LITÝ ASFALT MA IV (OCHRANA MOSTNÍ IZOLACE) 11 TL. 40MM</t>
  </si>
  <si>
    <t>50</t>
  </si>
  <si>
    <t>57621</t>
  </si>
  <si>
    <t>POSYP KAMENIVEM DRCENÝM 5KG/M2</t>
  </si>
  <si>
    <t>2-4kg/m2</t>
  </si>
  <si>
    <t>na litý asfalt dle pol.č.575C53: 192,0m2=192,0000 [A]</t>
  </si>
  <si>
    <t>- dodání kameniva předepsané kvality a zrnitosti  
- posyp předepsaným množstvím</t>
  </si>
  <si>
    <t>51</t>
  </si>
  <si>
    <t>rampová napojení: 1,25*1,90+2,40*1,30+2,20*1,25+1,40*3,40=13,0050 [A] 
odečet varovných pásů dle pol.č.58261A: -3,5m2=-3,5000 [B] 
Celkem: A+B=9,5050 [C]</t>
  </si>
  <si>
    <t>52</t>
  </si>
  <si>
    <t>varovné pásy rampových napojení: 3*0,74m2+1,28m2=3,5000 [A]</t>
  </si>
  <si>
    <t>53</t>
  </si>
  <si>
    <t>spodní stavba mostu: 
opěry: 68,27m2+141,73m2=210,0000 [A]</t>
  </si>
  <si>
    <t>54</t>
  </si>
  <si>
    <t>711442</t>
  </si>
  <si>
    <t>IZOLACE MOSTOVEK CELOPLOŠNÁ ASFALTOVÝMI PÁSY S PEČETÍCÍ VRSTVOU</t>
  </si>
  <si>
    <t>nosná konstrukce: 237,0m2=237,0000 [A] 
přetažení: 39,0m2=39,0000 [B] 
Celkem: A+B=276,0000 [C]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</si>
  <si>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</si>
  <si>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55</t>
  </si>
  <si>
    <t>711502</t>
  </si>
  <si>
    <t>OCHRANA IZOLACE NA POVRCHU ASFALTOVÝMI PÁSY</t>
  </si>
  <si>
    <t>ochrana izolace NK pod římsami: 1,35*(22,11+11,10)=44,8335 [A]</t>
  </si>
  <si>
    <t>56</t>
  </si>
  <si>
    <t>ochrana izolace asfaltovými nátěry: 
rub opěr: 27,1m2+52,51m2=79,6100 [A] 
ochrana izolace asfaltovou lepenkou dle pol.č.711112: 210,0m2=210,0000 [B] 
Celkem: A+B=289,6100 [C]</t>
  </si>
  <si>
    <t>57</t>
  </si>
  <si>
    <t>76795</t>
  </si>
  <si>
    <t>OPLOCENÍ Z OCEL PROFILŮ</t>
  </si>
  <si>
    <t>obnova oplocení: 5,50*1,50+4,00*1,90=15,8500 [A]</t>
  </si>
  <si>
    <t>- položka zahrnuje vedle vlastních zámečnických výrobků i rámy, rošty, lišty, kování, podpěrné, závěsné, upevňovací prvky, spojovací a těsnící materiál, pomocný materiál, kompletní povrchovou úpravu.  
- nejsou zahrnuty sloupky, jejich základové konstrukce a zemní práce, které se vykazují v samostatných položkách 338**, 272**, 26A**, 13***, není zahrnuta podezdívka (272**)</t>
  </si>
  <si>
    <t>58</t>
  </si>
  <si>
    <t>78382</t>
  </si>
  <si>
    <t>NÁTĚRY BETON KONSTR TYP S2 (OS-B)</t>
  </si>
  <si>
    <t>římsy: 8,32m2+16,63m2=24,9500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</si>
  <si>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</si>
  <si>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59</t>
  </si>
  <si>
    <t>78383</t>
  </si>
  <si>
    <t>NÁTĚRY BETON KONSTR TYP S4 (OS-C)</t>
  </si>
  <si>
    <t>římsy: 48,53m2+86,62m2=135,1500 [A]</t>
  </si>
  <si>
    <t>60</t>
  </si>
  <si>
    <t>87533</t>
  </si>
  <si>
    <t>POTRUBÍ DREN Z TRUB PLAST DN DO 150MM</t>
  </si>
  <si>
    <t>21,0+48,0=69,0000 [A]</t>
  </si>
  <si>
    <t>61</t>
  </si>
  <si>
    <t>87627</t>
  </si>
  <si>
    <t>CHRÁNIČKY Z TRUB PLASTOVÝCH DN DO 100MM</t>
  </si>
  <si>
    <t>110/94</t>
  </si>
  <si>
    <t>v římsách: (34,31+19,88+2*2*3,00)*3=198,5700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</si>
  <si>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</si>
  <si>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62</t>
  </si>
  <si>
    <t>89536</t>
  </si>
  <si>
    <t>DRENÁŽNÍ VÝUSŤ Z PROST BETONU</t>
  </si>
  <si>
    <t>položka zahrnuje:  
- dodání  čerstvého  betonu  (betonové  směsi)  požadované  kvality,  jeho  uložení  do požadovaného tvaru, ošetření a ochranu betonu,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povrchu pro položení požadované izolace, povlaků a nátěrů, případně vyspravení,  
- nátěry zabraňující soudržnost betonu a bednění,  
- opatření  povrchů  betonu  izolací  proti zemní vlhkosti v částech, kde přijdou do styku se zeminou nebo kamenivem</t>
  </si>
  <si>
    <t>63</t>
  </si>
  <si>
    <t>9112B1</t>
  </si>
  <si>
    <t>ZÁBRADLÍ MOSTNÍ SE SVISLOU VÝPLNÍ - DODÁVKA A MONTÁŽ</t>
  </si>
  <si>
    <t>38,2+18,8=57,0000 [A]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</si>
  <si>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</si>
  <si>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64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</si>
  <si>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</si>
  <si>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</si>
  <si>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</si>
  <si>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65</t>
  </si>
  <si>
    <t>na konci rampy výběhového křídla: 5,10*0,20*1,50=1,5300 [A]</t>
  </si>
  <si>
    <t>66</t>
  </si>
  <si>
    <t>917223</t>
  </si>
  <si>
    <t>SILNIČNÍ A CHODNÍKOVÉ OBRUBY Z BETONOVÝCH OBRUBNÍKŮ ŠÍŘ 100MM</t>
  </si>
  <si>
    <t>rampová napojení: 3,3+3,9+3,2=10,4000 [A]</t>
  </si>
  <si>
    <t>67</t>
  </si>
  <si>
    <t>rampová napojení: 3,7+2,1+2,5+2,5=10,8000 [A]</t>
  </si>
  <si>
    <t>68</t>
  </si>
  <si>
    <t>na koncích nosné konstrukce: 42,3m=42,3000 [A]</t>
  </si>
  <si>
    <t>69</t>
  </si>
  <si>
    <t>podél říms: 56,57*0,02*0,04=0,0453 [A] 
na koncích nosné konstrukce: 42,3*0,04*0,04=0,0677 [B] 
Celkem: A+B=0,1130 [C]</t>
  </si>
  <si>
    <t>70</t>
  </si>
  <si>
    <t>93135</t>
  </si>
  <si>
    <t>TĚSNĚNÍ DILATAČ SPAR PRYŽ PÁSKOU NEBO KRUH PROFILEM</t>
  </si>
  <si>
    <t>podél říms: 56,57m=56,5700 [A]</t>
  </si>
  <si>
    <t>položka zahrnuje dodávku a osazení předepsaného materiálu, očištění ploch spáry před úpravou, očištění okolí spáry po úpravě</t>
  </si>
  <si>
    <t>71</t>
  </si>
  <si>
    <t>936532</t>
  </si>
  <si>
    <t>MOSTNÍ ODVODŇOVACÍ SOUPRAVA 300/500</t>
  </si>
  <si>
    <t>položka zahrnuje:  
- výrobní dokumentaci (včetně technologického předpisu)  
- dodání kompletní odvodňovací soupravy,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</si>
  <si>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72</t>
  </si>
  <si>
    <t>936541</t>
  </si>
  <si>
    <t>MOSTNÍ ODVODŇOVACÍ TRUBKA (POVRCHŮ IZOLACE) Z NEREZ OCELI</t>
  </si>
  <si>
    <t>položka zahrnuje:  
- výrobní dokumentaci (včetně technologického předpisu)  
- dodání kompletní odvodňovací soupravy z předepsaného materiálu,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</si>
  <si>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73</t>
  </si>
  <si>
    <t>96615</t>
  </si>
  <si>
    <t>BOURÁNÍ KONSTRUKCÍ Z PROSTÉHO BETONU</t>
  </si>
  <si>
    <t>základ opěry 1: 46,7m2*1,0=46,7000 [A] 
základ opěry 2: 24,0m2*1,0=24,0000 [B] 
dřík opěry 1: 3,71m2*9,50=35,2450 [C] 
dřík opěry 2: 3,48m2*18,00=62,6400 [D] 
Celkem: A+B+C+D=168,5850 [E]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</si>
  <si>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</si>
  <si>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74</t>
  </si>
  <si>
    <t>96616</t>
  </si>
  <si>
    <t>BOURÁNÍ KONSTRUKCÍ ZE ŽELEZOBETONU</t>
  </si>
  <si>
    <t>opěra 1 úložný práh a závěrná zídka: 0,99m2*9,50=9,4050 [A] 
opěra 2 úložný práh a závěrná zídka: 0,93m2*18,00=16,7400 [B] 
Celkem: A+B=26,1450 [C]</t>
  </si>
  <si>
    <t>75</t>
  </si>
  <si>
    <t>96618</t>
  </si>
  <si>
    <t>BOURÁNÍ KONSTRUKCÍ KOVOVÝCH</t>
  </si>
  <si>
    <t>s odvozem do šrotu</t>
  </si>
  <si>
    <t>I profily: 23,7t=23,7000 [A] 
fragmenty ocelových trub: 14,85t=14,8500 [B] 
Celkem: A+B=38,5500 [C]</t>
  </si>
  <si>
    <t>položka zahrnuje:  
- rozebrání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</si>
  <si>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SO 202</t>
  </si>
  <si>
    <t>Provizorní lávka</t>
  </si>
  <si>
    <t>202</t>
  </si>
  <si>
    <t>027421</t>
  </si>
  <si>
    <t>PROVIZORNÍ LÁVKY - MONTÁŽ</t>
  </si>
  <si>
    <t>včetně 4ks ložisek</t>
  </si>
  <si>
    <t>15,0*2,0=30,0000 [A]</t>
  </si>
  <si>
    <t>027422</t>
  </si>
  <si>
    <t>PROVIZORNÍ LÁVKY - NÁJEMNÉ</t>
  </si>
  <si>
    <t>MĚS</t>
  </si>
  <si>
    <t>027423</t>
  </si>
  <si>
    <t>PROVIZORNÍ LÁVKY - DEMONTÁŽ</t>
  </si>
  <si>
    <t>dle pol.č.027421: 30,0m2=30,0000 [A]</t>
  </si>
  <si>
    <t>11313</t>
  </si>
  <si>
    <t>ODSTRANĚNÍ KRYTU ZPEVNĚNÝCH PLOCH S ASFALTOVÝM POJIVEM</t>
  </si>
  <si>
    <t>včetně poplatku za skládku</t>
  </si>
  <si>
    <t>dle pol.č.56360: 0,42m3=0,4200 [A]</t>
  </si>
  <si>
    <t>11316</t>
  </si>
  <si>
    <t>ODSTRANĚNÍ KRYTU ZPEVNĚNÝCH PLOCH ZE SILNIČNÍCH DÍLCŮ</t>
  </si>
  <si>
    <t>včetně odvozu na skládku k dalšímu použití</t>
  </si>
  <si>
    <t>demontáž opěr z pol.č.58301: 8,0m2*0,15=1,2000 [A]</t>
  </si>
  <si>
    <t>pro opěry: 3,60*(2,60+3,60)*0,5*0,50*2=11,1600 [A]</t>
  </si>
  <si>
    <t>uvedení do původního stavu po demontáži lávky: 
dle pol.č.13173: 11,16m3=11,1600 [A]</t>
  </si>
  <si>
    <t>27152</t>
  </si>
  <si>
    <t>POLŠTÁŘE POD ZÁKLADY Z KAMENIVA DRCENÉHO</t>
  </si>
  <si>
    <t>polštář pod panely: 3,60*(2,60+2,90)*0,5*0,15*2=2,9700 [A]</t>
  </si>
  <si>
    <t>56360</t>
  </si>
  <si>
    <t>VOZOVKOVÉ VRSTVY Z RECYKLOVANÉHO MATERIÁLU</t>
  </si>
  <si>
    <t>napojení provizorního chodníku: 6,0m2*0,07=0,4200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</si>
  <si>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</si>
  <si>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58301R</t>
  </si>
  <si>
    <t>KRYT ZE SINIČNÍCH DÍLCŮ (PANELŮ) TL 150MM</t>
  </si>
  <si>
    <t>- opotřebení dílců dodaných v požadované kvalitě  
- úprava podkladu  
- uložení dílců dle předepsaného technologického předpisu</t>
  </si>
  <si>
    <t>opěry: 2,0*1,0*4ks=8,0000 [A]</t>
  </si>
  <si>
    <t>SO 340</t>
  </si>
  <si>
    <t>Přeložka vodovodu</t>
  </si>
  <si>
    <t>340</t>
  </si>
  <si>
    <t>85100</t>
  </si>
  <si>
    <t>PŘELOŽKA VODOVODU</t>
  </si>
  <si>
    <t>položkový soupis prací přiložen v PD objektu</t>
  </si>
  <si>
    <t>SO 341</t>
  </si>
  <si>
    <t>Přeložka kanalizace</t>
  </si>
  <si>
    <t>341</t>
  </si>
  <si>
    <t>87400</t>
  </si>
  <si>
    <t>PŘELOŽKA KANALIZACE</t>
  </si>
</sst>
</file>

<file path=xl/styles.xml><?xml version="1.0" encoding="utf-8"?>
<styleSheet xmlns="http://schemas.openxmlformats.org/spreadsheetml/2006/main">
  <numFmts count="1">
    <numFmt numFmtId="177" formatCode="#,##0.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SUM(C10:C17)</f>
      </c>
      <c r="D6" s="1"/>
      <c r="E6" s="1"/>
    </row>
    <row r="7" spans="1:5" ht="12.75" customHeight="1">
      <c r="A7" s="1"/>
      <c r="B7" s="4" t="s">
        <v>5</v>
      </c>
      <c r="C7" s="7">
        <f>SUM(E10:E17)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28</v>
      </c>
      <c r="B10" s="19" t="s">
        <v>20</v>
      </c>
      <c r="C10" s="20">
        <f>'SO 000_000'!I3</f>
      </c>
      <c r="D10" s="20">
        <f>0+'SO 000_000'!O10+'SO 000_000'!O14+'SO 000_000'!O18+'SO 000_000'!O22+'SO 000_000'!O26+'SO 000_000'!O30+'SO 000_000'!O34+'SO 000_000'!O38+'SO 000_000'!O42+'SO 000_000'!O46</f>
      </c>
      <c r="E10" s="20">
        <f>C10+D10</f>
      </c>
    </row>
    <row r="11" spans="1:5" ht="12.75" customHeight="1">
      <c r="A11" s="19" t="s">
        <v>89</v>
      </c>
      <c r="B11" s="19" t="s">
        <v>88</v>
      </c>
      <c r="C11" s="20">
        <f>'SO 121_121'!I3</f>
      </c>
      <c r="D11" s="20">
        <f>0+'SO 121_121'!O10+'SO 121_121'!O14+'SO 121_121'!O19+'SO 121_121'!O23+'SO 121_121'!O27+'SO 121_121'!O31+'SO 121_121'!O35+'SO 121_121'!O39+'SO 121_121'!O44+'SO 121_121'!O48+'SO 121_121'!O53+'SO 121_121'!O58+'SO 121_121'!O62+'SO 121_121'!O66+'SO 121_121'!O70+'SO 121_121'!O74+'SO 121_121'!O79+'SO 121_121'!O83+'SO 121_121'!O87+'SO 121_121'!O91+'SO 121_121'!O96+'SO 121_121'!O100+'SO 121_121'!O104+'SO 121_121'!O108+'SO 121_121'!O112</f>
      </c>
      <c r="E11" s="20">
        <f>C11+D11</f>
      </c>
    </row>
    <row r="12" spans="1:5" ht="12.75" customHeight="1">
      <c r="A12" s="19" t="s">
        <v>210</v>
      </c>
      <c r="B12" s="19" t="s">
        <v>209</v>
      </c>
      <c r="C12" s="20">
        <f>'SO 122_122'!I3</f>
      </c>
      <c r="D12" s="20">
        <f>0+'SO 122_122'!O10+'SO 122_122'!O14+'SO 122_122'!O19+'SO 122_122'!O23+'SO 122_122'!O27+'SO 122_122'!O31+'SO 122_122'!O35+'SO 122_122'!O39+'SO 122_122'!O43+'SO 122_122'!O47+'SO 122_122'!O51+'SO 122_122'!O55+'SO 122_122'!O60+'SO 122_122'!O64+'SO 122_122'!O69+'SO 122_122'!O74+'SO 122_122'!O79+'SO 122_122'!O83+'SO 122_122'!O87+'SO 122_122'!O91+'SO 122_122'!O95+'SO 122_122'!O99+'SO 122_122'!O103+'SO 122_122'!O108+'SO 122_122'!O112+'SO 122_122'!O116+'SO 122_122'!O121+'SO 122_122'!O126+'SO 122_122'!O130</f>
      </c>
      <c r="E12" s="20">
        <f>C12+D12</f>
      </c>
    </row>
    <row r="13" spans="1:5" ht="12.75" customHeight="1">
      <c r="A13" s="19" t="s">
        <v>294</v>
      </c>
      <c r="B13" s="19" t="s">
        <v>293</v>
      </c>
      <c r="C13" s="20">
        <f>'SO 180_180'!I3</f>
      </c>
      <c r="D13" s="20">
        <f>0+'SO 180_180'!O10+'SO 180_180'!O15+'SO 180_180'!O19+'SO 180_180'!O23+'SO 180_180'!O27+'SO 180_180'!O31+'SO 180_180'!O35+'SO 180_180'!O39+'SO 180_180'!O43+'SO 180_180'!O47</f>
      </c>
      <c r="E13" s="20">
        <f>C13+D13</f>
      </c>
    </row>
    <row r="14" spans="1:5" ht="12.75" customHeight="1">
      <c r="A14" s="19" t="s">
        <v>329</v>
      </c>
      <c r="B14" s="19" t="s">
        <v>328</v>
      </c>
      <c r="C14" s="20">
        <f>'SO 201_201'!I3</f>
      </c>
      <c r="D14" s="20">
        <f>0+'SO 201_201'!O10+'SO 201_201'!O14+'SO 201_201'!O18+'SO 201_201'!O22+'SO 201_201'!O26+'SO 201_201'!O30+'SO 201_201'!O35+'SO 201_201'!O39+'SO 201_201'!O43+'SO 201_201'!O47+'SO 201_201'!O51+'SO 201_201'!O55+'SO 201_201'!O59+'SO 201_201'!O63+'SO 201_201'!O67+'SO 201_201'!O71+'SO 201_201'!O76+'SO 201_201'!O80+'SO 201_201'!O84+'SO 201_201'!O88+'SO 201_201'!O92+'SO 201_201'!O96+'SO 201_201'!O100+'SO 201_201'!O104+'SO 201_201'!O108+'SO 201_201'!O112+'SO 201_201'!O116+'SO 201_201'!O120+'SO 201_201'!O124+'SO 201_201'!O128+'SO 201_201'!O132+'SO 201_201'!O137+'SO 201_201'!O141+'SO 201_201'!O145+'SO 201_201'!O149+'SO 201_201'!O153+'SO 201_201'!O157+'SO 201_201'!O161+'SO 201_201'!O165+'SO 201_201'!O169+'SO 201_201'!O174+'SO 201_201'!O178+'SO 201_201'!O182+'SO 201_201'!O186+'SO 201_201'!O190+'SO 201_201'!O194+'SO 201_201'!O198+'SO 201_201'!O202+'SO 201_201'!O206+'SO 201_201'!O211+'SO 201_201'!O215+'SO 201_201'!O219+'SO 201_201'!O223+'SO 201_201'!O227+'SO 201_201'!O231+'SO 201_201'!O236+'SO 201_201'!O240+'SO 201_201'!O244+'SO 201_201'!O248+'SO 201_201'!O252+'SO 201_201'!O256+'SO 201_201'!O260+'SO 201_201'!O265+'SO 201_201'!O269+'SO 201_201'!O273+'SO 201_201'!O278+'SO 201_201'!O282+'SO 201_201'!O286+'SO 201_201'!O290+'SO 201_201'!O294+'SO 201_201'!O298+'SO 201_201'!O302+'SO 201_201'!O306+'SO 201_201'!O310+'SO 201_201'!O314+'SO 201_201'!O318+'SO 201_201'!O322+'SO 201_201'!O326</f>
      </c>
      <c r="E14" s="20">
        <f>C14+D14</f>
      </c>
    </row>
    <row r="15" spans="1:5" ht="12.75" customHeight="1">
      <c r="A15" s="19" t="s">
        <v>616</v>
      </c>
      <c r="B15" s="19" t="s">
        <v>615</v>
      </c>
      <c r="C15" s="20">
        <f>'SO 202_202'!I3</f>
      </c>
      <c r="D15" s="20">
        <f>0+'SO 202_202'!O10+'SO 202_202'!O14+'SO 202_202'!O18+'SO 202_202'!O23+'SO 202_202'!O27+'SO 202_202'!O31+'SO 202_202'!O35+'SO 202_202'!O40+'SO 202_202'!O45+'SO 202_202'!O49</f>
      </c>
      <c r="E15" s="20">
        <f>C15+D15</f>
      </c>
    </row>
    <row r="16" spans="1:5" ht="12.75" customHeight="1">
      <c r="A16" s="19" t="s">
        <v>650</v>
      </c>
      <c r="B16" s="19" t="s">
        <v>649</v>
      </c>
      <c r="C16" s="20">
        <f>'SO 340_340'!I3</f>
      </c>
      <c r="D16" s="20">
        <f>0+'SO 340_340'!O10</f>
      </c>
      <c r="E16" s="20">
        <f>C16+D16</f>
      </c>
    </row>
    <row r="17" spans="1:5" ht="12.75" customHeight="1">
      <c r="A17" s="19" t="s">
        <v>656</v>
      </c>
      <c r="B17" s="19" t="s">
        <v>655</v>
      </c>
      <c r="C17" s="20">
        <f>'SO 341_341'!I3</f>
      </c>
      <c r="D17" s="20">
        <f>0+'SO 341_341'!O10</f>
      </c>
      <c r="E17" s="20">
        <f>C17+D17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28</v>
      </c>
      <c r="I3" s="37">
        <f>0+I9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28</v>
      </c>
      <c r="D5" s="6"/>
      <c r="E5" s="18" t="s">
        <v>20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27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9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0+I10+I14+I18+I22+I26+I30+I34+I38+I42+I46</f>
      </c>
    </row>
    <row r="10" spans="1:16" ht="12.75" customHeight="1">
      <c r="A10" s="24" t="s">
        <v>48</v>
      </c>
      <c r="B10" s="29" t="s">
        <v>32</v>
      </c>
      <c r="C10" s="29" t="s">
        <v>49</v>
      </c>
      <c r="D10" s="24" t="s">
        <v>50</v>
      </c>
      <c r="E10" s="30" t="s">
        <v>51</v>
      </c>
      <c r="F10" s="31" t="s">
        <v>52</v>
      </c>
      <c r="G10" s="32">
        <v>1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2.75" customHeight="1">
      <c r="A11" s="33" t="s">
        <v>53</v>
      </c>
      <c r="E11" s="34" t="s">
        <v>50</v>
      </c>
    </row>
    <row r="12" spans="1:5" ht="12.75" customHeight="1">
      <c r="A12" s="35" t="s">
        <v>54</v>
      </c>
      <c r="E12" s="36" t="s">
        <v>55</v>
      </c>
    </row>
    <row r="13" spans="1:5" ht="12.75" customHeight="1">
      <c r="A13" t="s">
        <v>56</v>
      </c>
      <c r="E13" s="34" t="s">
        <v>57</v>
      </c>
    </row>
    <row r="14" spans="1:16" ht="12.75" customHeight="1">
      <c r="A14" s="24" t="s">
        <v>48</v>
      </c>
      <c r="B14" s="29" t="s">
        <v>26</v>
      </c>
      <c r="C14" s="29" t="s">
        <v>58</v>
      </c>
      <c r="D14" s="24" t="s">
        <v>50</v>
      </c>
      <c r="E14" s="30" t="s">
        <v>59</v>
      </c>
      <c r="F14" s="31" t="s">
        <v>52</v>
      </c>
      <c r="G14" s="32">
        <v>1</v>
      </c>
      <c r="H14" s="32">
        <v>0</v>
      </c>
      <c r="I14" s="32">
        <f>ROUND(ROUND(H14,2)*ROUND(G14,2),2)</f>
      </c>
      <c r="O14">
        <f>(I14*21)/100</f>
      </c>
      <c r="P14" t="s">
        <v>26</v>
      </c>
    </row>
    <row r="15" spans="1:5" ht="12.75" customHeight="1">
      <c r="A15" s="33" t="s">
        <v>53</v>
      </c>
      <c r="E15" s="34" t="s">
        <v>60</v>
      </c>
    </row>
    <row r="16" spans="1:5" ht="12.75" customHeight="1">
      <c r="A16" s="35" t="s">
        <v>54</v>
      </c>
      <c r="E16" s="36" t="s">
        <v>50</v>
      </c>
    </row>
    <row r="17" spans="1:5" ht="12.75" customHeight="1">
      <c r="A17" t="s">
        <v>56</v>
      </c>
      <c r="E17" s="34" t="s">
        <v>61</v>
      </c>
    </row>
    <row r="18" spans="1:16" ht="12.75" customHeight="1">
      <c r="A18" s="24" t="s">
        <v>48</v>
      </c>
      <c r="B18" s="29" t="s">
        <v>27</v>
      </c>
      <c r="C18" s="29" t="s">
        <v>62</v>
      </c>
      <c r="D18" s="24" t="s">
        <v>50</v>
      </c>
      <c r="E18" s="30" t="s">
        <v>63</v>
      </c>
      <c r="F18" s="31" t="s">
        <v>52</v>
      </c>
      <c r="G18" s="32">
        <v>1</v>
      </c>
      <c r="H18" s="32">
        <v>0</v>
      </c>
      <c r="I18" s="32">
        <f>ROUND(ROUND(H18,2)*ROUND(G18,2),2)</f>
      </c>
      <c r="O18">
        <f>(I18*21)/100</f>
      </c>
      <c r="P18" t="s">
        <v>26</v>
      </c>
    </row>
    <row r="19" spans="1:5" ht="12.75" customHeight="1">
      <c r="A19" s="33" t="s">
        <v>53</v>
      </c>
      <c r="E19" s="34" t="s">
        <v>64</v>
      </c>
    </row>
    <row r="20" spans="1:5" ht="12.75" customHeight="1">
      <c r="A20" s="35" t="s">
        <v>54</v>
      </c>
      <c r="E20" s="36" t="s">
        <v>50</v>
      </c>
    </row>
    <row r="21" spans="1:5" ht="12.75" customHeight="1">
      <c r="A21" t="s">
        <v>56</v>
      </c>
      <c r="E21" s="34" t="s">
        <v>61</v>
      </c>
    </row>
    <row r="22" spans="1:16" ht="12.75" customHeight="1">
      <c r="A22" s="24" t="s">
        <v>48</v>
      </c>
      <c r="B22" s="29" t="s">
        <v>36</v>
      </c>
      <c r="C22" s="29" t="s">
        <v>65</v>
      </c>
      <c r="D22" s="24" t="s">
        <v>50</v>
      </c>
      <c r="E22" s="30" t="s">
        <v>66</v>
      </c>
      <c r="F22" s="31" t="s">
        <v>52</v>
      </c>
      <c r="G22" s="32">
        <v>1</v>
      </c>
      <c r="H22" s="32">
        <v>0</v>
      </c>
      <c r="I22" s="32">
        <f>ROUND(ROUND(H22,2)*ROUND(G22,2),2)</f>
      </c>
      <c r="O22">
        <f>(I22*21)/100</f>
      </c>
      <c r="P22" t="s">
        <v>26</v>
      </c>
    </row>
    <row r="23" spans="1:5" ht="12.75" customHeight="1">
      <c r="A23" s="33" t="s">
        <v>53</v>
      </c>
      <c r="E23" s="34" t="s">
        <v>50</v>
      </c>
    </row>
    <row r="24" spans="1:5" ht="12.75" customHeight="1">
      <c r="A24" s="35" t="s">
        <v>54</v>
      </c>
      <c r="E24" s="36" t="s">
        <v>50</v>
      </c>
    </row>
    <row r="25" spans="1:5" ht="12.75" customHeight="1">
      <c r="A25" t="s">
        <v>56</v>
      </c>
      <c r="E25" s="34" t="s">
        <v>61</v>
      </c>
    </row>
    <row r="26" spans="1:16" ht="12.75" customHeight="1">
      <c r="A26" s="24" t="s">
        <v>48</v>
      </c>
      <c r="B26" s="29" t="s">
        <v>38</v>
      </c>
      <c r="C26" s="29" t="s">
        <v>67</v>
      </c>
      <c r="D26" s="24" t="s">
        <v>50</v>
      </c>
      <c r="E26" s="30" t="s">
        <v>68</v>
      </c>
      <c r="F26" s="31" t="s">
        <v>52</v>
      </c>
      <c r="G26" s="32">
        <v>1</v>
      </c>
      <c r="H26" s="32">
        <v>0</v>
      </c>
      <c r="I26" s="32">
        <f>ROUND(ROUND(H26,2)*ROUND(G26,2),2)</f>
      </c>
      <c r="O26">
        <f>(I26*21)/100</f>
      </c>
      <c r="P26" t="s">
        <v>26</v>
      </c>
    </row>
    <row r="27" spans="1:5" ht="12.75" customHeight="1">
      <c r="A27" s="33" t="s">
        <v>53</v>
      </c>
      <c r="E27" s="34" t="s">
        <v>50</v>
      </c>
    </row>
    <row r="28" spans="1:5" ht="12.75" customHeight="1">
      <c r="A28" s="35" t="s">
        <v>54</v>
      </c>
      <c r="E28" s="36" t="s">
        <v>50</v>
      </c>
    </row>
    <row r="29" spans="1:5" ht="76.5" customHeight="1">
      <c r="A29" t="s">
        <v>56</v>
      </c>
      <c r="E29" s="34" t="s">
        <v>69</v>
      </c>
    </row>
    <row r="30" spans="1:16" ht="12.75" customHeight="1">
      <c r="A30" s="24" t="s">
        <v>48</v>
      </c>
      <c r="B30" s="29" t="s">
        <v>40</v>
      </c>
      <c r="C30" s="29" t="s">
        <v>70</v>
      </c>
      <c r="D30" s="24" t="s">
        <v>50</v>
      </c>
      <c r="E30" s="30" t="s">
        <v>71</v>
      </c>
      <c r="F30" s="31" t="s">
        <v>52</v>
      </c>
      <c r="G30" s="32">
        <v>1</v>
      </c>
      <c r="H30" s="32">
        <v>0</v>
      </c>
      <c r="I30" s="32">
        <f>ROUND(ROUND(H30,2)*ROUND(G30,2),2)</f>
      </c>
      <c r="O30">
        <f>(I30*21)/100</f>
      </c>
      <c r="P30" t="s">
        <v>26</v>
      </c>
    </row>
    <row r="31" spans="1:5" ht="12.75" customHeight="1">
      <c r="A31" s="33" t="s">
        <v>53</v>
      </c>
      <c r="E31" s="34" t="s">
        <v>72</v>
      </c>
    </row>
    <row r="32" spans="1:5" ht="12.75" customHeight="1">
      <c r="A32" s="35" t="s">
        <v>54</v>
      </c>
      <c r="E32" s="36" t="s">
        <v>50</v>
      </c>
    </row>
    <row r="33" spans="1:5" ht="38.25" customHeight="1">
      <c r="A33" t="s">
        <v>56</v>
      </c>
      <c r="E33" s="34" t="s">
        <v>73</v>
      </c>
    </row>
    <row r="34" spans="1:16" ht="12.75" customHeight="1">
      <c r="A34" s="24" t="s">
        <v>48</v>
      </c>
      <c r="B34" s="29" t="s">
        <v>74</v>
      </c>
      <c r="C34" s="29" t="s">
        <v>75</v>
      </c>
      <c r="D34" s="24" t="s">
        <v>50</v>
      </c>
      <c r="E34" s="30" t="s">
        <v>76</v>
      </c>
      <c r="F34" s="31" t="s">
        <v>52</v>
      </c>
      <c r="G34" s="32">
        <v>1</v>
      </c>
      <c r="H34" s="32">
        <v>0</v>
      </c>
      <c r="I34" s="32">
        <f>ROUND(ROUND(H34,2)*ROUND(G34,2),2)</f>
      </c>
      <c r="O34">
        <f>(I34*21)/100</f>
      </c>
      <c r="P34" t="s">
        <v>26</v>
      </c>
    </row>
    <row r="35" spans="1:5" ht="12.75" customHeight="1">
      <c r="A35" s="33" t="s">
        <v>53</v>
      </c>
      <c r="E35" s="34" t="s">
        <v>50</v>
      </c>
    </row>
    <row r="36" spans="1:5" ht="12.75" customHeight="1">
      <c r="A36" s="35" t="s">
        <v>54</v>
      </c>
      <c r="E36" s="36" t="s">
        <v>50</v>
      </c>
    </row>
    <row r="37" spans="1:5" ht="12.75" customHeight="1">
      <c r="A37" t="s">
        <v>56</v>
      </c>
      <c r="E37" s="34" t="s">
        <v>50</v>
      </c>
    </row>
    <row r="38" spans="1:16" ht="12.75" customHeight="1">
      <c r="A38" s="24" t="s">
        <v>48</v>
      </c>
      <c r="B38" s="29" t="s">
        <v>77</v>
      </c>
      <c r="C38" s="29" t="s">
        <v>78</v>
      </c>
      <c r="D38" s="24" t="s">
        <v>50</v>
      </c>
      <c r="E38" s="30" t="s">
        <v>79</v>
      </c>
      <c r="F38" s="31" t="s">
        <v>52</v>
      </c>
      <c r="G38" s="32">
        <v>1</v>
      </c>
      <c r="H38" s="32">
        <v>0</v>
      </c>
      <c r="I38" s="32">
        <f>ROUND(ROUND(H38,2)*ROUND(G38,2),2)</f>
      </c>
      <c r="O38">
        <f>(I38*21)/100</f>
      </c>
      <c r="P38" t="s">
        <v>26</v>
      </c>
    </row>
    <row r="39" spans="1:5" ht="12.75" customHeight="1">
      <c r="A39" s="33" t="s">
        <v>53</v>
      </c>
      <c r="E39" s="34" t="s">
        <v>50</v>
      </c>
    </row>
    <row r="40" spans="1:5" ht="12.75" customHeight="1">
      <c r="A40" s="35" t="s">
        <v>54</v>
      </c>
      <c r="E40" s="36" t="s">
        <v>50</v>
      </c>
    </row>
    <row r="41" spans="1:5" ht="12.75" customHeight="1">
      <c r="A41" t="s">
        <v>56</v>
      </c>
      <c r="E41" s="34" t="s">
        <v>61</v>
      </c>
    </row>
    <row r="42" spans="1:16" ht="12.75" customHeight="1">
      <c r="A42" s="24" t="s">
        <v>48</v>
      </c>
      <c r="B42" s="29" t="s">
        <v>43</v>
      </c>
      <c r="C42" s="29" t="s">
        <v>80</v>
      </c>
      <c r="D42" s="24" t="s">
        <v>50</v>
      </c>
      <c r="E42" s="30" t="s">
        <v>81</v>
      </c>
      <c r="F42" s="31" t="s">
        <v>82</v>
      </c>
      <c r="G42" s="32">
        <v>2</v>
      </c>
      <c r="H42" s="32">
        <v>0</v>
      </c>
      <c r="I42" s="32">
        <f>ROUND(ROUND(H42,2)*ROUND(G42,2),2)</f>
      </c>
      <c r="O42">
        <f>(I42*21)/100</f>
      </c>
      <c r="P42" t="s">
        <v>26</v>
      </c>
    </row>
    <row r="43" spans="1:5" ht="12.75" customHeight="1">
      <c r="A43" s="33" t="s">
        <v>53</v>
      </c>
      <c r="E43" s="34" t="s">
        <v>50</v>
      </c>
    </row>
    <row r="44" spans="1:5" ht="12.75" customHeight="1">
      <c r="A44" s="35" t="s">
        <v>54</v>
      </c>
      <c r="E44" s="36" t="s">
        <v>50</v>
      </c>
    </row>
    <row r="45" spans="1:5" ht="76.5" customHeight="1">
      <c r="A45" t="s">
        <v>56</v>
      </c>
      <c r="E45" s="34" t="s">
        <v>83</v>
      </c>
    </row>
    <row r="46" spans="1:16" ht="12.75" customHeight="1">
      <c r="A46" s="24" t="s">
        <v>48</v>
      </c>
      <c r="B46" s="29" t="s">
        <v>45</v>
      </c>
      <c r="C46" s="29" t="s">
        <v>84</v>
      </c>
      <c r="D46" s="24" t="s">
        <v>50</v>
      </c>
      <c r="E46" s="30" t="s">
        <v>85</v>
      </c>
      <c r="F46" s="31" t="s">
        <v>52</v>
      </c>
      <c r="G46" s="32">
        <v>1</v>
      </c>
      <c r="H46" s="32">
        <v>0</v>
      </c>
      <c r="I46" s="32">
        <f>ROUND(ROUND(H46,2)*ROUND(G46,2),2)</f>
      </c>
      <c r="O46">
        <f>(I46*21)/100</f>
      </c>
      <c r="P46" t="s">
        <v>26</v>
      </c>
    </row>
    <row r="47" spans="1:5" ht="12.75" customHeight="1">
      <c r="A47" s="33" t="s">
        <v>53</v>
      </c>
      <c r="E47" s="34" t="s">
        <v>50</v>
      </c>
    </row>
    <row r="48" spans="1:5" ht="12.75" customHeight="1">
      <c r="A48" s="35" t="s">
        <v>54</v>
      </c>
      <c r="E48" s="36" t="s">
        <v>50</v>
      </c>
    </row>
    <row r="49" spans="1:5" ht="12.75" customHeight="1">
      <c r="A49" t="s">
        <v>56</v>
      </c>
      <c r="E49" s="34" t="s">
        <v>86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89</v>
      </c>
      <c r="I3" s="37">
        <f>0+I9+I18+I43+I52+I57+I78+I95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87</v>
      </c>
      <c r="D4" s="1"/>
      <c r="E4" s="14" t="s">
        <v>88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89</v>
      </c>
      <c r="D5" s="6"/>
      <c r="E5" s="18" t="s">
        <v>88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27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9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0+I10+I14</f>
      </c>
    </row>
    <row r="10" spans="1:16" ht="12.75" customHeight="1">
      <c r="A10" s="24" t="s">
        <v>48</v>
      </c>
      <c r="B10" s="29" t="s">
        <v>32</v>
      </c>
      <c r="C10" s="29" t="s">
        <v>90</v>
      </c>
      <c r="D10" s="24" t="s">
        <v>50</v>
      </c>
      <c r="E10" s="30" t="s">
        <v>91</v>
      </c>
      <c r="F10" s="31" t="s">
        <v>92</v>
      </c>
      <c r="G10" s="32">
        <v>10.92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2.75" customHeight="1">
      <c r="A11" s="33" t="s">
        <v>53</v>
      </c>
      <c r="E11" s="34" t="s">
        <v>93</v>
      </c>
    </row>
    <row r="12" spans="1:5" ht="12.75" customHeight="1">
      <c r="A12" s="35" t="s">
        <v>54</v>
      </c>
      <c r="E12" s="36" t="s">
        <v>94</v>
      </c>
    </row>
    <row r="13" spans="1:5" ht="12.75" customHeight="1">
      <c r="A13" t="s">
        <v>56</v>
      </c>
      <c r="E13" s="34" t="s">
        <v>95</v>
      </c>
    </row>
    <row r="14" spans="1:16" ht="12.75" customHeight="1">
      <c r="A14" s="24" t="s">
        <v>48</v>
      </c>
      <c r="B14" s="29" t="s">
        <v>26</v>
      </c>
      <c r="C14" s="29" t="s">
        <v>96</v>
      </c>
      <c r="D14" s="24" t="s">
        <v>50</v>
      </c>
      <c r="E14" s="30" t="s">
        <v>91</v>
      </c>
      <c r="F14" s="31" t="s">
        <v>97</v>
      </c>
      <c r="G14" s="32">
        <v>311.22</v>
      </c>
      <c r="H14" s="32">
        <v>0</v>
      </c>
      <c r="I14" s="32">
        <f>ROUND(ROUND(H14,2)*ROUND(G14,2),2)</f>
      </c>
      <c r="O14">
        <f>(I14*21)/100</f>
      </c>
      <c r="P14" t="s">
        <v>26</v>
      </c>
    </row>
    <row r="15" spans="1:5" ht="12.75" customHeight="1">
      <c r="A15" s="33" t="s">
        <v>53</v>
      </c>
      <c r="E15" s="34" t="s">
        <v>98</v>
      </c>
    </row>
    <row r="16" spans="1:5" ht="12.75" customHeight="1">
      <c r="A16" s="35" t="s">
        <v>54</v>
      </c>
      <c r="E16" s="36" t="s">
        <v>99</v>
      </c>
    </row>
    <row r="17" spans="1:5" ht="12.75" customHeight="1">
      <c r="A17" t="s">
        <v>56</v>
      </c>
      <c r="E17" s="34" t="s">
        <v>95</v>
      </c>
    </row>
    <row r="18" spans="1:9" ht="12.75" customHeight="1">
      <c r="A18" s="6" t="s">
        <v>46</v>
      </c>
      <c r="B18" s="6"/>
      <c r="C18" s="39" t="s">
        <v>32</v>
      </c>
      <c r="D18" s="6"/>
      <c r="E18" s="27" t="s">
        <v>100</v>
      </c>
      <c r="F18" s="6"/>
      <c r="G18" s="6"/>
      <c r="H18" s="6"/>
      <c r="I18" s="40">
        <f>0+I19+I23+I27+I31+I35+I39</f>
      </c>
    </row>
    <row r="19" spans="1:16" ht="12.75" customHeight="1">
      <c r="A19" s="24" t="s">
        <v>48</v>
      </c>
      <c r="B19" s="29" t="s">
        <v>27</v>
      </c>
      <c r="C19" s="29" t="s">
        <v>101</v>
      </c>
      <c r="D19" s="24" t="s">
        <v>50</v>
      </c>
      <c r="E19" s="30" t="s">
        <v>102</v>
      </c>
      <c r="F19" s="31" t="s">
        <v>92</v>
      </c>
      <c r="G19" s="32">
        <v>172.9</v>
      </c>
      <c r="H19" s="32">
        <v>0</v>
      </c>
      <c r="I19" s="32">
        <f>ROUND(ROUND(H19,2)*ROUND(G19,2),2)</f>
      </c>
      <c r="O19">
        <f>(I19*21)/100</f>
      </c>
      <c r="P19" t="s">
        <v>26</v>
      </c>
    </row>
    <row r="20" spans="1:5" ht="12.75" customHeight="1">
      <c r="A20" s="33" t="s">
        <v>53</v>
      </c>
      <c r="E20" s="34" t="s">
        <v>50</v>
      </c>
    </row>
    <row r="21" spans="1:5" ht="12.75" customHeight="1">
      <c r="A21" s="35" t="s">
        <v>54</v>
      </c>
      <c r="E21" s="36" t="s">
        <v>103</v>
      </c>
    </row>
    <row r="22" spans="1:5" ht="12.75" customHeight="1">
      <c r="A22" t="s">
        <v>56</v>
      </c>
      <c r="E22" s="34" t="s">
        <v>104</v>
      </c>
    </row>
    <row r="23" spans="1:16" ht="12.75" customHeight="1">
      <c r="A23" s="24" t="s">
        <v>48</v>
      </c>
      <c r="B23" s="29" t="s">
        <v>36</v>
      </c>
      <c r="C23" s="29" t="s">
        <v>105</v>
      </c>
      <c r="D23" s="24" t="s">
        <v>50</v>
      </c>
      <c r="E23" s="30" t="s">
        <v>106</v>
      </c>
      <c r="F23" s="31" t="s">
        <v>92</v>
      </c>
      <c r="G23" s="32">
        <v>63.1</v>
      </c>
      <c r="H23" s="32">
        <v>0</v>
      </c>
      <c r="I23" s="32">
        <f>ROUND(ROUND(H23,2)*ROUND(G23,2),2)</f>
      </c>
      <c r="O23">
        <f>(I23*21)/100</f>
      </c>
      <c r="P23" t="s">
        <v>26</v>
      </c>
    </row>
    <row r="24" spans="1:5" ht="12.75" customHeight="1">
      <c r="A24" s="33" t="s">
        <v>53</v>
      </c>
      <c r="E24" s="34" t="s">
        <v>107</v>
      </c>
    </row>
    <row r="25" spans="1:5" ht="12.75" customHeight="1">
      <c r="A25" s="35" t="s">
        <v>54</v>
      </c>
      <c r="E25" s="36" t="s">
        <v>108</v>
      </c>
    </row>
    <row r="26" spans="1:5" ht="12.75" customHeight="1">
      <c r="A26" t="s">
        <v>56</v>
      </c>
      <c r="E26" s="34" t="s">
        <v>104</v>
      </c>
    </row>
    <row r="27" spans="1:16" ht="12.75" customHeight="1">
      <c r="A27" s="24" t="s">
        <v>48</v>
      </c>
      <c r="B27" s="29" t="s">
        <v>38</v>
      </c>
      <c r="C27" s="29" t="s">
        <v>109</v>
      </c>
      <c r="D27" s="24" t="s">
        <v>50</v>
      </c>
      <c r="E27" s="30" t="s">
        <v>110</v>
      </c>
      <c r="F27" s="31" t="s">
        <v>92</v>
      </c>
      <c r="G27" s="32">
        <v>10.92</v>
      </c>
      <c r="H27" s="32">
        <v>0</v>
      </c>
      <c r="I27" s="32">
        <f>ROUND(ROUND(H27,2)*ROUND(G27,2),2)</f>
      </c>
      <c r="O27">
        <f>(I27*21)/100</f>
      </c>
      <c r="P27" t="s">
        <v>26</v>
      </c>
    </row>
    <row r="28" spans="1:5" ht="12.75" customHeight="1">
      <c r="A28" s="33" t="s">
        <v>53</v>
      </c>
      <c r="E28" s="34" t="s">
        <v>50</v>
      </c>
    </row>
    <row r="29" spans="1:5" ht="12.75" customHeight="1">
      <c r="A29" s="35" t="s">
        <v>54</v>
      </c>
      <c r="E29" s="36" t="s">
        <v>111</v>
      </c>
    </row>
    <row r="30" spans="1:5" ht="255" customHeight="1">
      <c r="A30" t="s">
        <v>56</v>
      </c>
      <c r="E30" s="34" t="s">
        <v>112</v>
      </c>
    </row>
    <row r="31" spans="1:16" ht="12.75" customHeight="1">
      <c r="A31" s="24" t="s">
        <v>48</v>
      </c>
      <c r="B31" s="29" t="s">
        <v>40</v>
      </c>
      <c r="C31" s="29" t="s">
        <v>113</v>
      </c>
      <c r="D31" s="24" t="s">
        <v>50</v>
      </c>
      <c r="E31" s="30" t="s">
        <v>114</v>
      </c>
      <c r="F31" s="31" t="s">
        <v>92</v>
      </c>
      <c r="G31" s="32">
        <v>10.92</v>
      </c>
      <c r="H31" s="32">
        <v>0</v>
      </c>
      <c r="I31" s="32">
        <f>ROUND(ROUND(H31,2)*ROUND(G31,2),2)</f>
      </c>
      <c r="O31">
        <f>(I31*21)/100</f>
      </c>
      <c r="P31" t="s">
        <v>26</v>
      </c>
    </row>
    <row r="32" spans="1:5" ht="12.75" customHeight="1">
      <c r="A32" s="33" t="s">
        <v>53</v>
      </c>
      <c r="E32" s="34" t="s">
        <v>50</v>
      </c>
    </row>
    <row r="33" spans="1:5" ht="12.75" customHeight="1">
      <c r="A33" s="35" t="s">
        <v>54</v>
      </c>
      <c r="E33" s="36" t="s">
        <v>94</v>
      </c>
    </row>
    <row r="34" spans="1:5" ht="165.75" customHeight="1">
      <c r="A34" t="s">
        <v>56</v>
      </c>
      <c r="E34" s="34" t="s">
        <v>115</v>
      </c>
    </row>
    <row r="35" spans="1:16" ht="12.75" customHeight="1">
      <c r="A35" s="24" t="s">
        <v>48</v>
      </c>
      <c r="B35" s="29" t="s">
        <v>74</v>
      </c>
      <c r="C35" s="29" t="s">
        <v>116</v>
      </c>
      <c r="D35" s="24" t="s">
        <v>50</v>
      </c>
      <c r="E35" s="30" t="s">
        <v>117</v>
      </c>
      <c r="F35" s="31" t="s">
        <v>92</v>
      </c>
      <c r="G35" s="32">
        <v>9.18</v>
      </c>
      <c r="H35" s="32">
        <v>0</v>
      </c>
      <c r="I35" s="32">
        <f>ROUND(ROUND(H35,2)*ROUND(G35,2),2)</f>
      </c>
      <c r="O35">
        <f>(I35*21)/100</f>
      </c>
      <c r="P35" t="s">
        <v>26</v>
      </c>
    </row>
    <row r="36" spans="1:5" ht="12.75" customHeight="1">
      <c r="A36" s="33" t="s">
        <v>53</v>
      </c>
      <c r="E36" s="34" t="s">
        <v>50</v>
      </c>
    </row>
    <row r="37" spans="1:5" ht="12.75" customHeight="1">
      <c r="A37" s="35" t="s">
        <v>54</v>
      </c>
      <c r="E37" s="36" t="s">
        <v>118</v>
      </c>
    </row>
    <row r="38" spans="1:5" ht="229.5" customHeight="1">
      <c r="A38" t="s">
        <v>56</v>
      </c>
      <c r="E38" s="34" t="s">
        <v>119</v>
      </c>
    </row>
    <row r="39" spans="1:16" ht="12.75" customHeight="1">
      <c r="A39" s="24" t="s">
        <v>48</v>
      </c>
      <c r="B39" s="29" t="s">
        <v>77</v>
      </c>
      <c r="C39" s="29" t="s">
        <v>120</v>
      </c>
      <c r="D39" s="24" t="s">
        <v>50</v>
      </c>
      <c r="E39" s="30" t="s">
        <v>121</v>
      </c>
      <c r="F39" s="31" t="s">
        <v>122</v>
      </c>
      <c r="G39" s="32">
        <v>494</v>
      </c>
      <c r="H39" s="32">
        <v>0</v>
      </c>
      <c r="I39" s="32">
        <f>ROUND(ROUND(H39,2)*ROUND(G39,2),2)</f>
      </c>
      <c r="O39">
        <f>(I39*21)/100</f>
      </c>
      <c r="P39" t="s">
        <v>26</v>
      </c>
    </row>
    <row r="40" spans="1:5" ht="12.75" customHeight="1">
      <c r="A40" s="33" t="s">
        <v>53</v>
      </c>
      <c r="E40" s="34" t="s">
        <v>50</v>
      </c>
    </row>
    <row r="41" spans="1:5" ht="12.75" customHeight="1">
      <c r="A41" s="35" t="s">
        <v>54</v>
      </c>
      <c r="E41" s="36" t="s">
        <v>123</v>
      </c>
    </row>
    <row r="42" spans="1:5" ht="12.75" customHeight="1">
      <c r="A42" t="s">
        <v>56</v>
      </c>
      <c r="E42" s="34" t="s">
        <v>124</v>
      </c>
    </row>
    <row r="43" spans="1:9" ht="12.75" customHeight="1">
      <c r="A43" s="6" t="s">
        <v>46</v>
      </c>
      <c r="B43" s="6"/>
      <c r="C43" s="39" t="s">
        <v>26</v>
      </c>
      <c r="D43" s="6"/>
      <c r="E43" s="27" t="s">
        <v>125</v>
      </c>
      <c r="F43" s="6"/>
      <c r="G43" s="6"/>
      <c r="H43" s="6"/>
      <c r="I43" s="40">
        <f>0+I44+I48</f>
      </c>
    </row>
    <row r="44" spans="1:16" ht="12.75" customHeight="1">
      <c r="A44" s="24" t="s">
        <v>48</v>
      </c>
      <c r="B44" s="29" t="s">
        <v>43</v>
      </c>
      <c r="C44" s="29" t="s">
        <v>126</v>
      </c>
      <c r="D44" s="24" t="s">
        <v>50</v>
      </c>
      <c r="E44" s="30" t="s">
        <v>127</v>
      </c>
      <c r="F44" s="31" t="s">
        <v>122</v>
      </c>
      <c r="G44" s="32">
        <v>4.4</v>
      </c>
      <c r="H44" s="32">
        <v>0</v>
      </c>
      <c r="I44" s="32">
        <f>ROUND(ROUND(H44,2)*ROUND(G44,2),2)</f>
      </c>
      <c r="O44">
        <f>(I44*21)/100</f>
      </c>
      <c r="P44" t="s">
        <v>26</v>
      </c>
    </row>
    <row r="45" spans="1:5" ht="12.75" customHeight="1">
      <c r="A45" s="33" t="s">
        <v>53</v>
      </c>
      <c r="E45" s="34" t="s">
        <v>50</v>
      </c>
    </row>
    <row r="46" spans="1:5" ht="12.75" customHeight="1">
      <c r="A46" s="35" t="s">
        <v>54</v>
      </c>
      <c r="E46" s="36" t="s">
        <v>128</v>
      </c>
    </row>
    <row r="47" spans="1:5" ht="12.75" customHeight="1">
      <c r="A47" t="s">
        <v>56</v>
      </c>
      <c r="E47" s="34" t="s">
        <v>129</v>
      </c>
    </row>
    <row r="48" spans="1:16" ht="12.75" customHeight="1">
      <c r="A48" s="24" t="s">
        <v>48</v>
      </c>
      <c r="B48" s="29" t="s">
        <v>45</v>
      </c>
      <c r="C48" s="29" t="s">
        <v>130</v>
      </c>
      <c r="D48" s="24" t="s">
        <v>50</v>
      </c>
      <c r="E48" s="30" t="s">
        <v>131</v>
      </c>
      <c r="F48" s="31" t="s">
        <v>132</v>
      </c>
      <c r="G48" s="32">
        <v>14</v>
      </c>
      <c r="H48" s="32">
        <v>0</v>
      </c>
      <c r="I48" s="32">
        <f>ROUND(ROUND(H48,2)*ROUND(G48,2),2)</f>
      </c>
      <c r="O48">
        <f>(I48*21)/100</f>
      </c>
      <c r="P48" t="s">
        <v>26</v>
      </c>
    </row>
    <row r="49" spans="1:5" ht="12.75" customHeight="1">
      <c r="A49" s="33" t="s">
        <v>53</v>
      </c>
      <c r="E49" s="34" t="s">
        <v>50</v>
      </c>
    </row>
    <row r="50" spans="1:5" ht="12.75" customHeight="1">
      <c r="A50" s="35" t="s">
        <v>54</v>
      </c>
      <c r="E50" s="36" t="s">
        <v>50</v>
      </c>
    </row>
    <row r="51" spans="1:5" ht="114.75" customHeight="1">
      <c r="A51" t="s">
        <v>56</v>
      </c>
      <c r="E51" s="34" t="s">
        <v>133</v>
      </c>
    </row>
    <row r="52" spans="1:9" ht="12.75" customHeight="1">
      <c r="A52" s="6" t="s">
        <v>46</v>
      </c>
      <c r="B52" s="6"/>
      <c r="C52" s="39" t="s">
        <v>36</v>
      </c>
      <c r="D52" s="6"/>
      <c r="E52" s="27" t="s">
        <v>134</v>
      </c>
      <c r="F52" s="6"/>
      <c r="G52" s="6"/>
      <c r="H52" s="6"/>
      <c r="I52" s="40">
        <f>0+I53</f>
      </c>
    </row>
    <row r="53" spans="1:16" ht="12.75" customHeight="1">
      <c r="A53" s="24" t="s">
        <v>48</v>
      </c>
      <c r="B53" s="29" t="s">
        <v>135</v>
      </c>
      <c r="C53" s="29" t="s">
        <v>136</v>
      </c>
      <c r="D53" s="24" t="s">
        <v>50</v>
      </c>
      <c r="E53" s="30" t="s">
        <v>137</v>
      </c>
      <c r="F53" s="31" t="s">
        <v>92</v>
      </c>
      <c r="G53" s="32">
        <v>2.64</v>
      </c>
      <c r="H53" s="32">
        <v>0</v>
      </c>
      <c r="I53" s="32">
        <f>ROUND(ROUND(H53,2)*ROUND(G53,2),2)</f>
      </c>
      <c r="O53">
        <f>(I53*21)/100</f>
      </c>
      <c r="P53" t="s">
        <v>26</v>
      </c>
    </row>
    <row r="54" spans="1:5" ht="12.75" customHeight="1">
      <c r="A54" s="33" t="s">
        <v>53</v>
      </c>
      <c r="E54" s="34" t="s">
        <v>50</v>
      </c>
    </row>
    <row r="55" spans="1:5" ht="12.75" customHeight="1">
      <c r="A55" s="35" t="s">
        <v>54</v>
      </c>
      <c r="E55" s="36" t="s">
        <v>138</v>
      </c>
    </row>
    <row r="56" spans="1:5" ht="25.5" customHeight="1">
      <c r="A56" t="s">
        <v>56</v>
      </c>
      <c r="E56" s="34" t="s">
        <v>139</v>
      </c>
    </row>
    <row r="57" spans="1:9" ht="12.75" customHeight="1">
      <c r="A57" s="6" t="s">
        <v>46</v>
      </c>
      <c r="B57" s="6"/>
      <c r="C57" s="39" t="s">
        <v>38</v>
      </c>
      <c r="D57" s="6"/>
      <c r="E57" s="27" t="s">
        <v>140</v>
      </c>
      <c r="F57" s="6"/>
      <c r="G57" s="6"/>
      <c r="H57" s="6"/>
      <c r="I57" s="40">
        <f>0+I58+I62+I66+I70+I74</f>
      </c>
    </row>
    <row r="58" spans="1:16" ht="12.75" customHeight="1">
      <c r="A58" s="24" t="s">
        <v>48</v>
      </c>
      <c r="B58" s="29" t="s">
        <v>141</v>
      </c>
      <c r="C58" s="29" t="s">
        <v>142</v>
      </c>
      <c r="D58" s="24" t="s">
        <v>50</v>
      </c>
      <c r="E58" s="30" t="s">
        <v>143</v>
      </c>
      <c r="F58" s="31" t="s">
        <v>92</v>
      </c>
      <c r="G58" s="32">
        <v>148.2</v>
      </c>
      <c r="H58" s="32">
        <v>0</v>
      </c>
      <c r="I58" s="32">
        <f>ROUND(ROUND(H58,2)*ROUND(G58,2),2)</f>
      </c>
      <c r="O58">
        <f>(I58*21)/100</f>
      </c>
      <c r="P58" t="s">
        <v>26</v>
      </c>
    </row>
    <row r="59" spans="1:5" ht="12.75" customHeight="1">
      <c r="A59" s="33" t="s">
        <v>53</v>
      </c>
      <c r="E59" s="34" t="s">
        <v>50</v>
      </c>
    </row>
    <row r="60" spans="1:5" ht="12.75" customHeight="1">
      <c r="A60" s="35" t="s">
        <v>54</v>
      </c>
      <c r="E60" s="36" t="s">
        <v>144</v>
      </c>
    </row>
    <row r="61" spans="1:5" ht="51" customHeight="1">
      <c r="A61" t="s">
        <v>56</v>
      </c>
      <c r="E61" s="34" t="s">
        <v>145</v>
      </c>
    </row>
    <row r="62" spans="1:16" ht="12.75" customHeight="1">
      <c r="A62" s="24" t="s">
        <v>48</v>
      </c>
      <c r="B62" s="29" t="s">
        <v>146</v>
      </c>
      <c r="C62" s="29" t="s">
        <v>147</v>
      </c>
      <c r="D62" s="24" t="s">
        <v>50</v>
      </c>
      <c r="E62" s="30" t="s">
        <v>148</v>
      </c>
      <c r="F62" s="31" t="s">
        <v>122</v>
      </c>
      <c r="G62" s="32">
        <v>1262</v>
      </c>
      <c r="H62" s="32">
        <v>0</v>
      </c>
      <c r="I62" s="32">
        <f>ROUND(ROUND(H62,2)*ROUND(G62,2),2)</f>
      </c>
      <c r="O62">
        <f>(I62*21)/100</f>
      </c>
      <c r="P62" t="s">
        <v>26</v>
      </c>
    </row>
    <row r="63" spans="1:5" ht="12.75" customHeight="1">
      <c r="A63" s="33" t="s">
        <v>53</v>
      </c>
      <c r="E63" s="34" t="s">
        <v>50</v>
      </c>
    </row>
    <row r="64" spans="1:5" ht="12.75" customHeight="1">
      <c r="A64" s="35" t="s">
        <v>54</v>
      </c>
      <c r="E64" s="36" t="s">
        <v>149</v>
      </c>
    </row>
    <row r="65" spans="1:5" ht="51" customHeight="1">
      <c r="A65" t="s">
        <v>56</v>
      </c>
      <c r="E65" s="34" t="s">
        <v>150</v>
      </c>
    </row>
    <row r="66" spans="1:16" ht="12.75" customHeight="1">
      <c r="A66" s="24" t="s">
        <v>48</v>
      </c>
      <c r="B66" s="29" t="s">
        <v>151</v>
      </c>
      <c r="C66" s="29" t="s">
        <v>152</v>
      </c>
      <c r="D66" s="24" t="s">
        <v>50</v>
      </c>
      <c r="E66" s="30" t="s">
        <v>153</v>
      </c>
      <c r="F66" s="31" t="s">
        <v>122</v>
      </c>
      <c r="G66" s="32">
        <v>631</v>
      </c>
      <c r="H66" s="32">
        <v>0</v>
      </c>
      <c r="I66" s="32">
        <f>ROUND(ROUND(H66,2)*ROUND(G66,2),2)</f>
      </c>
      <c r="O66">
        <f>(I66*21)/100</f>
      </c>
      <c r="P66" t="s">
        <v>26</v>
      </c>
    </row>
    <row r="67" spans="1:5" ht="12.75" customHeight="1">
      <c r="A67" s="33" t="s">
        <v>53</v>
      </c>
      <c r="E67" s="34" t="s">
        <v>50</v>
      </c>
    </row>
    <row r="68" spans="1:5" ht="38.25" customHeight="1">
      <c r="A68" s="35" t="s">
        <v>54</v>
      </c>
      <c r="E68" s="36" t="s">
        <v>154</v>
      </c>
    </row>
    <row r="69" spans="1:5" ht="89.25" customHeight="1">
      <c r="A69" t="s">
        <v>56</v>
      </c>
      <c r="E69" s="34" t="s">
        <v>155</v>
      </c>
    </row>
    <row r="70" spans="1:16" ht="12.75" customHeight="1">
      <c r="A70" s="24" t="s">
        <v>48</v>
      </c>
      <c r="B70" s="29" t="s">
        <v>156</v>
      </c>
      <c r="C70" s="29" t="s">
        <v>157</v>
      </c>
      <c r="D70" s="24" t="s">
        <v>50</v>
      </c>
      <c r="E70" s="30" t="s">
        <v>158</v>
      </c>
      <c r="F70" s="31" t="s">
        <v>122</v>
      </c>
      <c r="G70" s="32">
        <v>631</v>
      </c>
      <c r="H70" s="32">
        <v>0</v>
      </c>
      <c r="I70" s="32">
        <f>ROUND(ROUND(H70,2)*ROUND(G70,2),2)</f>
      </c>
      <c r="O70">
        <f>(I70*21)/100</f>
      </c>
      <c r="P70" t="s">
        <v>26</v>
      </c>
    </row>
    <row r="71" spans="1:5" ht="12.75" customHeight="1">
      <c r="A71" s="33" t="s">
        <v>53</v>
      </c>
      <c r="E71" s="34" t="s">
        <v>50</v>
      </c>
    </row>
    <row r="72" spans="1:5" ht="12.75" customHeight="1">
      <c r="A72" s="35" t="s">
        <v>54</v>
      </c>
      <c r="E72" s="36" t="s">
        <v>159</v>
      </c>
    </row>
    <row r="73" spans="1:5" ht="89.25" customHeight="1">
      <c r="A73" t="s">
        <v>56</v>
      </c>
      <c r="E73" s="34" t="s">
        <v>155</v>
      </c>
    </row>
    <row r="74" spans="1:16" ht="12.75" customHeight="1">
      <c r="A74" s="24" t="s">
        <v>48</v>
      </c>
      <c r="B74" s="29" t="s">
        <v>160</v>
      </c>
      <c r="C74" s="29" t="s">
        <v>161</v>
      </c>
      <c r="D74" s="24" t="s">
        <v>50</v>
      </c>
      <c r="E74" s="30" t="s">
        <v>162</v>
      </c>
      <c r="F74" s="31" t="s">
        <v>122</v>
      </c>
      <c r="G74" s="32">
        <v>494</v>
      </c>
      <c r="H74" s="32">
        <v>0</v>
      </c>
      <c r="I74" s="32">
        <f>ROUND(ROUND(H74,2)*ROUND(G74,2),2)</f>
      </c>
      <c r="O74">
        <f>(I74*21)/100</f>
      </c>
      <c r="P74" t="s">
        <v>26</v>
      </c>
    </row>
    <row r="75" spans="1:5" ht="12.75" customHeight="1">
      <c r="A75" s="33" t="s">
        <v>53</v>
      </c>
      <c r="E75" s="34" t="s">
        <v>50</v>
      </c>
    </row>
    <row r="76" spans="1:5" ht="12.75" customHeight="1">
      <c r="A76" s="35" t="s">
        <v>54</v>
      </c>
      <c r="E76" s="36" t="s">
        <v>123</v>
      </c>
    </row>
    <row r="77" spans="1:5" ht="89.25" customHeight="1">
      <c r="A77" t="s">
        <v>56</v>
      </c>
      <c r="E77" s="34" t="s">
        <v>155</v>
      </c>
    </row>
    <row r="78" spans="1:9" ht="12.75" customHeight="1">
      <c r="A78" s="6" t="s">
        <v>46</v>
      </c>
      <c r="B78" s="6"/>
      <c r="C78" s="39" t="s">
        <v>77</v>
      </c>
      <c r="D78" s="6"/>
      <c r="E78" s="27" t="s">
        <v>163</v>
      </c>
      <c r="F78" s="6"/>
      <c r="G78" s="6"/>
      <c r="H78" s="6"/>
      <c r="I78" s="40">
        <f>0+I79+I83+I87+I91</f>
      </c>
    </row>
    <row r="79" spans="1:16" ht="12.75" customHeight="1">
      <c r="A79" s="24" t="s">
        <v>48</v>
      </c>
      <c r="B79" s="29" t="s">
        <v>164</v>
      </c>
      <c r="C79" s="29" t="s">
        <v>165</v>
      </c>
      <c r="D79" s="24" t="s">
        <v>50</v>
      </c>
      <c r="E79" s="30" t="s">
        <v>166</v>
      </c>
      <c r="F79" s="31" t="s">
        <v>132</v>
      </c>
      <c r="G79" s="32">
        <v>44</v>
      </c>
      <c r="H79" s="32">
        <v>0</v>
      </c>
      <c r="I79" s="32">
        <f>ROUND(ROUND(H79,2)*ROUND(G79,2),2)</f>
      </c>
      <c r="O79">
        <f>(I79*21)/100</f>
      </c>
      <c r="P79" t="s">
        <v>26</v>
      </c>
    </row>
    <row r="80" spans="1:5" ht="12.75" customHeight="1">
      <c r="A80" s="33" t="s">
        <v>53</v>
      </c>
      <c r="E80" s="34" t="s">
        <v>50</v>
      </c>
    </row>
    <row r="81" spans="1:5" ht="12.75" customHeight="1">
      <c r="A81" s="35" t="s">
        <v>54</v>
      </c>
      <c r="E81" s="36" t="s">
        <v>167</v>
      </c>
    </row>
    <row r="82" spans="1:5" ht="165.75" customHeight="1">
      <c r="A82" t="s">
        <v>56</v>
      </c>
      <c r="E82" s="34" t="s">
        <v>168</v>
      </c>
    </row>
    <row r="83" spans="1:16" ht="12.75" customHeight="1">
      <c r="A83" s="24" t="s">
        <v>48</v>
      </c>
      <c r="B83" s="29" t="s">
        <v>169</v>
      </c>
      <c r="C83" s="29" t="s">
        <v>170</v>
      </c>
      <c r="D83" s="24" t="s">
        <v>50</v>
      </c>
      <c r="E83" s="30" t="s">
        <v>171</v>
      </c>
      <c r="F83" s="31" t="s">
        <v>82</v>
      </c>
      <c r="G83" s="32">
        <v>6</v>
      </c>
      <c r="H83" s="32">
        <v>0</v>
      </c>
      <c r="I83" s="32">
        <f>ROUND(ROUND(H83,2)*ROUND(G83,2),2)</f>
      </c>
      <c r="O83">
        <f>(I83*21)/100</f>
      </c>
      <c r="P83" t="s">
        <v>26</v>
      </c>
    </row>
    <row r="84" spans="1:5" ht="12.75" customHeight="1">
      <c r="A84" s="33" t="s">
        <v>53</v>
      </c>
      <c r="E84" s="34" t="s">
        <v>50</v>
      </c>
    </row>
    <row r="85" spans="1:5" ht="12.75" customHeight="1">
      <c r="A85" s="35" t="s">
        <v>54</v>
      </c>
      <c r="E85" s="36" t="s">
        <v>50</v>
      </c>
    </row>
    <row r="86" spans="1:5" ht="63.75" customHeight="1">
      <c r="A86" t="s">
        <v>56</v>
      </c>
      <c r="E86" s="34" t="s">
        <v>172</v>
      </c>
    </row>
    <row r="87" spans="1:16" ht="12.75" customHeight="1">
      <c r="A87" s="24" t="s">
        <v>48</v>
      </c>
      <c r="B87" s="29" t="s">
        <v>173</v>
      </c>
      <c r="C87" s="29" t="s">
        <v>174</v>
      </c>
      <c r="D87" s="24" t="s">
        <v>50</v>
      </c>
      <c r="E87" s="30" t="s">
        <v>175</v>
      </c>
      <c r="F87" s="31" t="s">
        <v>132</v>
      </c>
      <c r="G87" s="32">
        <v>44</v>
      </c>
      <c r="H87" s="32">
        <v>0</v>
      </c>
      <c r="I87" s="32">
        <f>ROUND(ROUND(H87,2)*ROUND(G87,2),2)</f>
      </c>
      <c r="O87">
        <f>(I87*21)/100</f>
      </c>
      <c r="P87" t="s">
        <v>26</v>
      </c>
    </row>
    <row r="88" spans="1:5" ht="12.75" customHeight="1">
      <c r="A88" s="33" t="s">
        <v>53</v>
      </c>
      <c r="E88" s="34" t="s">
        <v>50</v>
      </c>
    </row>
    <row r="89" spans="1:5" ht="12.75" customHeight="1">
      <c r="A89" s="35" t="s">
        <v>54</v>
      </c>
      <c r="E89" s="36" t="s">
        <v>176</v>
      </c>
    </row>
    <row r="90" spans="1:5" ht="12.75" customHeight="1">
      <c r="A90" t="s">
        <v>56</v>
      </c>
      <c r="E90" s="34" t="s">
        <v>177</v>
      </c>
    </row>
    <row r="91" spans="1:16" ht="12.75" customHeight="1">
      <c r="A91" s="24" t="s">
        <v>48</v>
      </c>
      <c r="B91" s="29" t="s">
        <v>178</v>
      </c>
      <c r="C91" s="29" t="s">
        <v>179</v>
      </c>
      <c r="D91" s="24" t="s">
        <v>50</v>
      </c>
      <c r="E91" s="30" t="s">
        <v>180</v>
      </c>
      <c r="F91" s="31" t="s">
        <v>132</v>
      </c>
      <c r="G91" s="32">
        <v>44</v>
      </c>
      <c r="H91" s="32">
        <v>0</v>
      </c>
      <c r="I91" s="32">
        <f>ROUND(ROUND(H91,2)*ROUND(G91,2),2)</f>
      </c>
      <c r="O91">
        <f>(I91*21)/100</f>
      </c>
      <c r="P91" t="s">
        <v>26</v>
      </c>
    </row>
    <row r="92" spans="1:5" ht="12.75" customHeight="1">
      <c r="A92" s="33" t="s">
        <v>53</v>
      </c>
      <c r="E92" s="34" t="s">
        <v>50</v>
      </c>
    </row>
    <row r="93" spans="1:5" ht="12.75" customHeight="1">
      <c r="A93" s="35" t="s">
        <v>54</v>
      </c>
      <c r="E93" s="36" t="s">
        <v>176</v>
      </c>
    </row>
    <row r="94" spans="1:5" ht="12.75" customHeight="1">
      <c r="A94" t="s">
        <v>56</v>
      </c>
      <c r="E94" s="34" t="s">
        <v>181</v>
      </c>
    </row>
    <row r="95" spans="1:9" ht="12.75" customHeight="1">
      <c r="A95" s="6" t="s">
        <v>46</v>
      </c>
      <c r="B95" s="6"/>
      <c r="C95" s="39" t="s">
        <v>43</v>
      </c>
      <c r="D95" s="6"/>
      <c r="E95" s="27" t="s">
        <v>182</v>
      </c>
      <c r="F95" s="6"/>
      <c r="G95" s="6"/>
      <c r="H95" s="6"/>
      <c r="I95" s="40">
        <f>0+I96+I100+I104+I108+I112</f>
      </c>
    </row>
    <row r="96" spans="1:16" ht="12.75" customHeight="1">
      <c r="A96" s="24" t="s">
        <v>48</v>
      </c>
      <c r="B96" s="29" t="s">
        <v>183</v>
      </c>
      <c r="C96" s="29" t="s">
        <v>184</v>
      </c>
      <c r="D96" s="24" t="s">
        <v>50</v>
      </c>
      <c r="E96" s="30" t="s">
        <v>185</v>
      </c>
      <c r="F96" s="31" t="s">
        <v>82</v>
      </c>
      <c r="G96" s="32">
        <v>4</v>
      </c>
      <c r="H96" s="32">
        <v>0</v>
      </c>
      <c r="I96" s="32">
        <f>ROUND(ROUND(H96,2)*ROUND(G96,2),2)</f>
      </c>
      <c r="O96">
        <f>(I96*21)/100</f>
      </c>
      <c r="P96" t="s">
        <v>26</v>
      </c>
    </row>
    <row r="97" spans="1:5" ht="12.75" customHeight="1">
      <c r="A97" s="33" t="s">
        <v>53</v>
      </c>
      <c r="E97" s="34" t="s">
        <v>50</v>
      </c>
    </row>
    <row r="98" spans="1:5" ht="38.25" customHeight="1">
      <c r="A98" s="35" t="s">
        <v>54</v>
      </c>
      <c r="E98" s="36" t="s">
        <v>186</v>
      </c>
    </row>
    <row r="99" spans="1:5" ht="38.25" customHeight="1">
      <c r="A99" t="s">
        <v>56</v>
      </c>
      <c r="E99" s="34" t="s">
        <v>187</v>
      </c>
    </row>
    <row r="100" spans="1:16" ht="12.75" customHeight="1">
      <c r="A100" s="24" t="s">
        <v>48</v>
      </c>
      <c r="B100" s="29" t="s">
        <v>188</v>
      </c>
      <c r="C100" s="29" t="s">
        <v>189</v>
      </c>
      <c r="D100" s="24" t="s">
        <v>50</v>
      </c>
      <c r="E100" s="30" t="s">
        <v>190</v>
      </c>
      <c r="F100" s="31" t="s">
        <v>82</v>
      </c>
      <c r="G100" s="32">
        <v>10</v>
      </c>
      <c r="H100" s="32">
        <v>0</v>
      </c>
      <c r="I100" s="32">
        <f>ROUND(ROUND(H100,2)*ROUND(G100,2),2)</f>
      </c>
      <c r="O100">
        <f>(I100*21)/100</f>
      </c>
      <c r="P100" t="s">
        <v>26</v>
      </c>
    </row>
    <row r="101" spans="1:5" ht="12.75" customHeight="1">
      <c r="A101" s="33" t="s">
        <v>53</v>
      </c>
      <c r="E101" s="34" t="s">
        <v>191</v>
      </c>
    </row>
    <row r="102" spans="1:5" ht="76.5" customHeight="1">
      <c r="A102" s="35" t="s">
        <v>54</v>
      </c>
      <c r="E102" s="36" t="s">
        <v>192</v>
      </c>
    </row>
    <row r="103" spans="1:5" ht="12.75" customHeight="1">
      <c r="A103" t="s">
        <v>56</v>
      </c>
      <c r="E103" s="34" t="s">
        <v>193</v>
      </c>
    </row>
    <row r="104" spans="1:16" ht="12.75" customHeight="1">
      <c r="A104" s="24" t="s">
        <v>48</v>
      </c>
      <c r="B104" s="29" t="s">
        <v>194</v>
      </c>
      <c r="C104" s="29" t="s">
        <v>195</v>
      </c>
      <c r="D104" s="24" t="s">
        <v>50</v>
      </c>
      <c r="E104" s="30" t="s">
        <v>196</v>
      </c>
      <c r="F104" s="31" t="s">
        <v>82</v>
      </c>
      <c r="G104" s="32">
        <v>2</v>
      </c>
      <c r="H104" s="32">
        <v>0</v>
      </c>
      <c r="I104" s="32">
        <f>ROUND(ROUND(H104,2)*ROUND(G104,2),2)</f>
      </c>
      <c r="O104">
        <f>(I104*21)/100</f>
      </c>
      <c r="P104" t="s">
        <v>26</v>
      </c>
    </row>
    <row r="105" spans="1:5" ht="12.75" customHeight="1">
      <c r="A105" s="33" t="s">
        <v>53</v>
      </c>
      <c r="E105" s="34" t="s">
        <v>50</v>
      </c>
    </row>
    <row r="106" spans="1:5" ht="12.75" customHeight="1">
      <c r="A106" s="35" t="s">
        <v>54</v>
      </c>
      <c r="E106" s="36" t="s">
        <v>50</v>
      </c>
    </row>
    <row r="107" spans="1:5" ht="38.25" customHeight="1">
      <c r="A107" t="s">
        <v>56</v>
      </c>
      <c r="E107" s="34" t="s">
        <v>197</v>
      </c>
    </row>
    <row r="108" spans="1:16" ht="12.75" customHeight="1">
      <c r="A108" s="24" t="s">
        <v>48</v>
      </c>
      <c r="B108" s="29" t="s">
        <v>198</v>
      </c>
      <c r="C108" s="29" t="s">
        <v>199</v>
      </c>
      <c r="D108" s="24" t="s">
        <v>50</v>
      </c>
      <c r="E108" s="30" t="s">
        <v>200</v>
      </c>
      <c r="F108" s="31" t="s">
        <v>132</v>
      </c>
      <c r="G108" s="32">
        <v>15.55</v>
      </c>
      <c r="H108" s="32">
        <v>0</v>
      </c>
      <c r="I108" s="32">
        <f>ROUND(ROUND(H108,2)*ROUND(G108,2),2)</f>
      </c>
      <c r="O108">
        <f>(I108*21)/100</f>
      </c>
      <c r="P108" t="s">
        <v>26</v>
      </c>
    </row>
    <row r="109" spans="1:5" ht="12.75" customHeight="1">
      <c r="A109" s="33" t="s">
        <v>53</v>
      </c>
      <c r="E109" s="34" t="s">
        <v>50</v>
      </c>
    </row>
    <row r="110" spans="1:5" ht="12.75" customHeight="1">
      <c r="A110" s="35" t="s">
        <v>54</v>
      </c>
      <c r="E110" s="36" t="s">
        <v>201</v>
      </c>
    </row>
    <row r="111" spans="1:5" ht="12.75" customHeight="1">
      <c r="A111" t="s">
        <v>56</v>
      </c>
      <c r="E111" s="34" t="s">
        <v>202</v>
      </c>
    </row>
    <row r="112" spans="1:16" ht="12.75" customHeight="1">
      <c r="A112" s="24" t="s">
        <v>48</v>
      </c>
      <c r="B112" s="29" t="s">
        <v>203</v>
      </c>
      <c r="C112" s="29" t="s">
        <v>204</v>
      </c>
      <c r="D112" s="24" t="s">
        <v>50</v>
      </c>
      <c r="E112" s="30" t="s">
        <v>205</v>
      </c>
      <c r="F112" s="31" t="s">
        <v>92</v>
      </c>
      <c r="G112" s="32">
        <v>0.02</v>
      </c>
      <c r="H112" s="32">
        <v>0</v>
      </c>
      <c r="I112" s="32">
        <f>ROUND(ROUND(H112,2)*ROUND(G112,2),2)</f>
      </c>
      <c r="O112">
        <f>(I112*21)/100</f>
      </c>
      <c r="P112" t="s">
        <v>26</v>
      </c>
    </row>
    <row r="113" spans="1:5" ht="12.75" customHeight="1">
      <c r="A113" s="33" t="s">
        <v>53</v>
      </c>
      <c r="E113" s="34" t="s">
        <v>50</v>
      </c>
    </row>
    <row r="114" spans="1:5" ht="12.75" customHeight="1">
      <c r="A114" s="35" t="s">
        <v>54</v>
      </c>
      <c r="E114" s="36" t="s">
        <v>206</v>
      </c>
    </row>
    <row r="115" spans="1:5" ht="25.5" customHeight="1">
      <c r="A115" t="s">
        <v>56</v>
      </c>
      <c r="E115" s="34" t="s">
        <v>207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210</v>
      </c>
      <c r="I3" s="37">
        <f>0+I9+I18+I59+I68+I73+I78+I107+I120+I125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208</v>
      </c>
      <c r="D4" s="1"/>
      <c r="E4" s="14" t="s">
        <v>209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210</v>
      </c>
      <c r="D5" s="6"/>
      <c r="E5" s="18" t="s">
        <v>209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27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9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0+I10+I14</f>
      </c>
    </row>
    <row r="10" spans="1:16" ht="12.75" customHeight="1">
      <c r="A10" s="24" t="s">
        <v>48</v>
      </c>
      <c r="B10" s="29" t="s">
        <v>32</v>
      </c>
      <c r="C10" s="29" t="s">
        <v>90</v>
      </c>
      <c r="D10" s="24" t="s">
        <v>50</v>
      </c>
      <c r="E10" s="30" t="s">
        <v>91</v>
      </c>
      <c r="F10" s="31" t="s">
        <v>92</v>
      </c>
      <c r="G10" s="32">
        <v>80.6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2.75" customHeight="1">
      <c r="A11" s="33" t="s">
        <v>53</v>
      </c>
      <c r="E11" s="34" t="s">
        <v>93</v>
      </c>
    </row>
    <row r="12" spans="1:5" ht="25.5" customHeight="1">
      <c r="A12" s="35" t="s">
        <v>54</v>
      </c>
      <c r="E12" s="36" t="s">
        <v>211</v>
      </c>
    </row>
    <row r="13" spans="1:5" ht="12.75" customHeight="1">
      <c r="A13" t="s">
        <v>56</v>
      </c>
      <c r="E13" s="34" t="s">
        <v>95</v>
      </c>
    </row>
    <row r="14" spans="1:16" ht="12.75" customHeight="1">
      <c r="A14" s="24" t="s">
        <v>48</v>
      </c>
      <c r="B14" s="29" t="s">
        <v>26</v>
      </c>
      <c r="C14" s="29" t="s">
        <v>96</v>
      </c>
      <c r="D14" s="24" t="s">
        <v>50</v>
      </c>
      <c r="E14" s="30" t="s">
        <v>91</v>
      </c>
      <c r="F14" s="31" t="s">
        <v>97</v>
      </c>
      <c r="G14" s="32">
        <v>15.77</v>
      </c>
      <c r="H14" s="32">
        <v>0</v>
      </c>
      <c r="I14" s="32">
        <f>ROUND(ROUND(H14,2)*ROUND(G14,2),2)</f>
      </c>
      <c r="O14">
        <f>(I14*21)/100</f>
      </c>
      <c r="P14" t="s">
        <v>26</v>
      </c>
    </row>
    <row r="15" spans="1:5" ht="12.75" customHeight="1">
      <c r="A15" s="33" t="s">
        <v>53</v>
      </c>
      <c r="E15" s="34" t="s">
        <v>98</v>
      </c>
    </row>
    <row r="16" spans="1:5" ht="12.75" customHeight="1">
      <c r="A16" s="35" t="s">
        <v>54</v>
      </c>
      <c r="E16" s="36" t="s">
        <v>212</v>
      </c>
    </row>
    <row r="17" spans="1:5" ht="12.75" customHeight="1">
      <c r="A17" t="s">
        <v>56</v>
      </c>
      <c r="E17" s="34" t="s">
        <v>95</v>
      </c>
    </row>
    <row r="18" spans="1:9" ht="12.75" customHeight="1">
      <c r="A18" s="6" t="s">
        <v>46</v>
      </c>
      <c r="B18" s="6"/>
      <c r="C18" s="39" t="s">
        <v>32</v>
      </c>
      <c r="D18" s="6"/>
      <c r="E18" s="27" t="s">
        <v>100</v>
      </c>
      <c r="F18" s="6"/>
      <c r="G18" s="6"/>
      <c r="H18" s="6"/>
      <c r="I18" s="40">
        <f>0+I19+I23+I27+I31+I35+I39+I43+I47+I51+I55</f>
      </c>
    </row>
    <row r="19" spans="1:16" ht="12.75" customHeight="1">
      <c r="A19" s="24" t="s">
        <v>48</v>
      </c>
      <c r="B19" s="29" t="s">
        <v>27</v>
      </c>
      <c r="C19" s="29" t="s">
        <v>101</v>
      </c>
      <c r="D19" s="24" t="s">
        <v>50</v>
      </c>
      <c r="E19" s="30" t="s">
        <v>102</v>
      </c>
      <c r="F19" s="31" t="s">
        <v>92</v>
      </c>
      <c r="G19" s="32">
        <v>8.76</v>
      </c>
      <c r="H19" s="32">
        <v>0</v>
      </c>
      <c r="I19" s="32">
        <f>ROUND(ROUND(H19,2)*ROUND(G19,2),2)</f>
      </c>
      <c r="O19">
        <f>(I19*21)/100</f>
      </c>
      <c r="P19" t="s">
        <v>26</v>
      </c>
    </row>
    <row r="20" spans="1:5" ht="12.75" customHeight="1">
      <c r="A20" s="33" t="s">
        <v>53</v>
      </c>
      <c r="E20" s="34" t="s">
        <v>50</v>
      </c>
    </row>
    <row r="21" spans="1:5" ht="12.75" customHeight="1">
      <c r="A21" s="35" t="s">
        <v>54</v>
      </c>
      <c r="E21" s="36" t="s">
        <v>213</v>
      </c>
    </row>
    <row r="22" spans="1:5" ht="12.75" customHeight="1">
      <c r="A22" t="s">
        <v>56</v>
      </c>
      <c r="E22" s="34" t="s">
        <v>104</v>
      </c>
    </row>
    <row r="23" spans="1:16" ht="12.75" customHeight="1">
      <c r="A23" s="24" t="s">
        <v>48</v>
      </c>
      <c r="B23" s="29" t="s">
        <v>36</v>
      </c>
      <c r="C23" s="29" t="s">
        <v>105</v>
      </c>
      <c r="D23" s="24" t="s">
        <v>50</v>
      </c>
      <c r="E23" s="30" t="s">
        <v>106</v>
      </c>
      <c r="F23" s="31" t="s">
        <v>92</v>
      </c>
      <c r="G23" s="32">
        <v>4.3</v>
      </c>
      <c r="H23" s="32">
        <v>0</v>
      </c>
      <c r="I23" s="32">
        <f>ROUND(ROUND(H23,2)*ROUND(G23,2),2)</f>
      </c>
      <c r="O23">
        <f>(I23*21)/100</f>
      </c>
      <c r="P23" t="s">
        <v>26</v>
      </c>
    </row>
    <row r="24" spans="1:5" ht="12.75" customHeight="1">
      <c r="A24" s="33" t="s">
        <v>53</v>
      </c>
      <c r="E24" s="34" t="s">
        <v>107</v>
      </c>
    </row>
    <row r="25" spans="1:5" ht="12.75" customHeight="1">
      <c r="A25" s="35" t="s">
        <v>54</v>
      </c>
      <c r="E25" s="36" t="s">
        <v>214</v>
      </c>
    </row>
    <row r="26" spans="1:5" ht="12.75" customHeight="1">
      <c r="A26" t="s">
        <v>56</v>
      </c>
      <c r="E26" s="34" t="s">
        <v>104</v>
      </c>
    </row>
    <row r="27" spans="1:16" ht="12.75" customHeight="1">
      <c r="A27" s="24" t="s">
        <v>48</v>
      </c>
      <c r="B27" s="29" t="s">
        <v>38</v>
      </c>
      <c r="C27" s="29" t="s">
        <v>215</v>
      </c>
      <c r="D27" s="24" t="s">
        <v>50</v>
      </c>
      <c r="E27" s="30" t="s">
        <v>216</v>
      </c>
      <c r="F27" s="31" t="s">
        <v>92</v>
      </c>
      <c r="G27" s="32">
        <v>53</v>
      </c>
      <c r="H27" s="32">
        <v>0</v>
      </c>
      <c r="I27" s="32">
        <f>ROUND(ROUND(H27,2)*ROUND(G27,2),2)</f>
      </c>
      <c r="O27">
        <f>(I27*21)/100</f>
      </c>
      <c r="P27" t="s">
        <v>26</v>
      </c>
    </row>
    <row r="28" spans="1:5" ht="12.75" customHeight="1">
      <c r="A28" s="33" t="s">
        <v>53</v>
      </c>
      <c r="E28" s="34" t="s">
        <v>50</v>
      </c>
    </row>
    <row r="29" spans="1:5" ht="12.75" customHeight="1">
      <c r="A29" s="35" t="s">
        <v>54</v>
      </c>
      <c r="E29" s="36" t="s">
        <v>217</v>
      </c>
    </row>
    <row r="30" spans="1:5" ht="293.25" customHeight="1">
      <c r="A30" t="s">
        <v>56</v>
      </c>
      <c r="E30" s="34" t="s">
        <v>218</v>
      </c>
    </row>
    <row r="31" spans="1:16" ht="12.75" customHeight="1">
      <c r="A31" s="24" t="s">
        <v>48</v>
      </c>
      <c r="B31" s="29" t="s">
        <v>40</v>
      </c>
      <c r="C31" s="29" t="s">
        <v>219</v>
      </c>
      <c r="D31" s="24" t="s">
        <v>50</v>
      </c>
      <c r="E31" s="30" t="s">
        <v>220</v>
      </c>
      <c r="F31" s="31" t="s">
        <v>92</v>
      </c>
      <c r="G31" s="32">
        <v>28.4</v>
      </c>
      <c r="H31" s="32">
        <v>0</v>
      </c>
      <c r="I31" s="32">
        <f>ROUND(ROUND(H31,2)*ROUND(G31,2),2)</f>
      </c>
      <c r="O31">
        <f>(I31*21)/100</f>
      </c>
      <c r="P31" t="s">
        <v>26</v>
      </c>
    </row>
    <row r="32" spans="1:5" ht="12.75" customHeight="1">
      <c r="A32" s="33" t="s">
        <v>53</v>
      </c>
      <c r="E32" s="34" t="s">
        <v>50</v>
      </c>
    </row>
    <row r="33" spans="1:5" ht="38.25" customHeight="1">
      <c r="A33" s="35" t="s">
        <v>54</v>
      </c>
      <c r="E33" s="36" t="s">
        <v>221</v>
      </c>
    </row>
    <row r="34" spans="1:5" ht="280.5" customHeight="1">
      <c r="A34" t="s">
        <v>56</v>
      </c>
      <c r="E34" s="34" t="s">
        <v>222</v>
      </c>
    </row>
    <row r="35" spans="1:16" ht="12.75" customHeight="1">
      <c r="A35" s="24" t="s">
        <v>48</v>
      </c>
      <c r="B35" s="29" t="s">
        <v>74</v>
      </c>
      <c r="C35" s="29" t="s">
        <v>223</v>
      </c>
      <c r="D35" s="24" t="s">
        <v>50</v>
      </c>
      <c r="E35" s="30" t="s">
        <v>224</v>
      </c>
      <c r="F35" s="31" t="s">
        <v>92</v>
      </c>
      <c r="G35" s="32">
        <v>56</v>
      </c>
      <c r="H35" s="32">
        <v>0</v>
      </c>
      <c r="I35" s="32">
        <f>ROUND(ROUND(H35,2)*ROUND(G35,2),2)</f>
      </c>
      <c r="O35">
        <f>(I35*21)/100</f>
      </c>
      <c r="P35" t="s">
        <v>26</v>
      </c>
    </row>
    <row r="36" spans="1:5" ht="12.75" customHeight="1">
      <c r="A36" s="33" t="s">
        <v>53</v>
      </c>
      <c r="E36" s="34" t="s">
        <v>50</v>
      </c>
    </row>
    <row r="37" spans="1:5" ht="12.75" customHeight="1">
      <c r="A37" s="35" t="s">
        <v>54</v>
      </c>
      <c r="E37" s="36" t="s">
        <v>225</v>
      </c>
    </row>
    <row r="38" spans="1:5" ht="255" customHeight="1">
      <c r="A38" t="s">
        <v>56</v>
      </c>
      <c r="E38" s="34" t="s">
        <v>112</v>
      </c>
    </row>
    <row r="39" spans="1:16" ht="12.75" customHeight="1">
      <c r="A39" s="24" t="s">
        <v>48</v>
      </c>
      <c r="B39" s="29" t="s">
        <v>77</v>
      </c>
      <c r="C39" s="29" t="s">
        <v>113</v>
      </c>
      <c r="D39" s="24" t="s">
        <v>50</v>
      </c>
      <c r="E39" s="30" t="s">
        <v>114</v>
      </c>
      <c r="F39" s="31" t="s">
        <v>92</v>
      </c>
      <c r="G39" s="32">
        <v>109</v>
      </c>
      <c r="H39" s="32">
        <v>0</v>
      </c>
      <c r="I39" s="32">
        <f>ROUND(ROUND(H39,2)*ROUND(G39,2),2)</f>
      </c>
      <c r="O39">
        <f>(I39*21)/100</f>
      </c>
      <c r="P39" t="s">
        <v>26</v>
      </c>
    </row>
    <row r="40" spans="1:5" ht="12.75" customHeight="1">
      <c r="A40" s="33" t="s">
        <v>53</v>
      </c>
      <c r="E40" s="34" t="s">
        <v>50</v>
      </c>
    </row>
    <row r="41" spans="1:5" ht="38.25" customHeight="1">
      <c r="A41" s="35" t="s">
        <v>54</v>
      </c>
      <c r="E41" s="36" t="s">
        <v>226</v>
      </c>
    </row>
    <row r="42" spans="1:5" ht="165.75" customHeight="1">
      <c r="A42" t="s">
        <v>56</v>
      </c>
      <c r="E42" s="34" t="s">
        <v>115</v>
      </c>
    </row>
    <row r="43" spans="1:16" ht="12.75" customHeight="1">
      <c r="A43" s="24" t="s">
        <v>48</v>
      </c>
      <c r="B43" s="29" t="s">
        <v>43</v>
      </c>
      <c r="C43" s="29" t="s">
        <v>227</v>
      </c>
      <c r="D43" s="24" t="s">
        <v>50</v>
      </c>
      <c r="E43" s="30" t="s">
        <v>228</v>
      </c>
      <c r="F43" s="31" t="s">
        <v>92</v>
      </c>
      <c r="G43" s="32">
        <v>2.4</v>
      </c>
      <c r="H43" s="32">
        <v>0</v>
      </c>
      <c r="I43" s="32">
        <f>ROUND(ROUND(H43,2)*ROUND(G43,2),2)</f>
      </c>
      <c r="O43">
        <f>(I43*21)/100</f>
      </c>
      <c r="P43" t="s">
        <v>26</v>
      </c>
    </row>
    <row r="44" spans="1:5" ht="12.75" customHeight="1">
      <c r="A44" s="33" t="s">
        <v>53</v>
      </c>
      <c r="E44" s="34" t="s">
        <v>50</v>
      </c>
    </row>
    <row r="45" spans="1:5" ht="12.75" customHeight="1">
      <c r="A45" s="35" t="s">
        <v>54</v>
      </c>
      <c r="E45" s="36" t="s">
        <v>229</v>
      </c>
    </row>
    <row r="46" spans="1:5" ht="204" customHeight="1">
      <c r="A46" t="s">
        <v>56</v>
      </c>
      <c r="E46" s="34" t="s">
        <v>230</v>
      </c>
    </row>
    <row r="47" spans="1:16" ht="12.75" customHeight="1">
      <c r="A47" s="24" t="s">
        <v>48</v>
      </c>
      <c r="B47" s="29" t="s">
        <v>45</v>
      </c>
      <c r="C47" s="29" t="s">
        <v>231</v>
      </c>
      <c r="D47" s="24" t="s">
        <v>50</v>
      </c>
      <c r="E47" s="30" t="s">
        <v>232</v>
      </c>
      <c r="F47" s="31" t="s">
        <v>92</v>
      </c>
      <c r="G47" s="32">
        <v>26</v>
      </c>
      <c r="H47" s="32">
        <v>0</v>
      </c>
      <c r="I47" s="32">
        <f>ROUND(ROUND(H47,2)*ROUND(G47,2),2)</f>
      </c>
      <c r="O47">
        <f>(I47*21)/100</f>
      </c>
      <c r="P47" t="s">
        <v>26</v>
      </c>
    </row>
    <row r="48" spans="1:5" ht="12.75" customHeight="1">
      <c r="A48" s="33" t="s">
        <v>53</v>
      </c>
      <c r="E48" s="34" t="s">
        <v>50</v>
      </c>
    </row>
    <row r="49" spans="1:5" ht="12.75" customHeight="1">
      <c r="A49" s="35" t="s">
        <v>54</v>
      </c>
      <c r="E49" s="36" t="s">
        <v>233</v>
      </c>
    </row>
    <row r="50" spans="1:5" ht="191.25" customHeight="1">
      <c r="A50" t="s">
        <v>56</v>
      </c>
      <c r="E50" s="34" t="s">
        <v>234</v>
      </c>
    </row>
    <row r="51" spans="1:16" ht="12.75" customHeight="1">
      <c r="A51" s="24" t="s">
        <v>48</v>
      </c>
      <c r="B51" s="29" t="s">
        <v>135</v>
      </c>
      <c r="C51" s="29" t="s">
        <v>116</v>
      </c>
      <c r="D51" s="24" t="s">
        <v>50</v>
      </c>
      <c r="E51" s="30" t="s">
        <v>117</v>
      </c>
      <c r="F51" s="31" t="s">
        <v>92</v>
      </c>
      <c r="G51" s="32">
        <v>8.96</v>
      </c>
      <c r="H51" s="32">
        <v>0</v>
      </c>
      <c r="I51" s="32">
        <f>ROUND(ROUND(H51,2)*ROUND(G51,2),2)</f>
      </c>
      <c r="O51">
        <f>(I51*21)/100</f>
      </c>
      <c r="P51" t="s">
        <v>26</v>
      </c>
    </row>
    <row r="52" spans="1:5" ht="12.75" customHeight="1">
      <c r="A52" s="33" t="s">
        <v>53</v>
      </c>
      <c r="E52" s="34" t="s">
        <v>50</v>
      </c>
    </row>
    <row r="53" spans="1:5" ht="12.75" customHeight="1">
      <c r="A53" s="35" t="s">
        <v>54</v>
      </c>
      <c r="E53" s="36" t="s">
        <v>235</v>
      </c>
    </row>
    <row r="54" spans="1:5" ht="229.5" customHeight="1">
      <c r="A54" t="s">
        <v>56</v>
      </c>
      <c r="E54" s="34" t="s">
        <v>119</v>
      </c>
    </row>
    <row r="55" spans="1:16" ht="12.75" customHeight="1">
      <c r="A55" s="24" t="s">
        <v>48</v>
      </c>
      <c r="B55" s="29" t="s">
        <v>141</v>
      </c>
      <c r="C55" s="29" t="s">
        <v>120</v>
      </c>
      <c r="D55" s="24" t="s">
        <v>50</v>
      </c>
      <c r="E55" s="30" t="s">
        <v>121</v>
      </c>
      <c r="F55" s="31" t="s">
        <v>122</v>
      </c>
      <c r="G55" s="32">
        <v>101.22</v>
      </c>
      <c r="H55" s="32">
        <v>0</v>
      </c>
      <c r="I55" s="32">
        <f>ROUND(ROUND(H55,2)*ROUND(G55,2),2)</f>
      </c>
      <c r="O55">
        <f>(I55*21)/100</f>
      </c>
      <c r="P55" t="s">
        <v>26</v>
      </c>
    </row>
    <row r="56" spans="1:5" ht="12.75" customHeight="1">
      <c r="A56" s="33" t="s">
        <v>53</v>
      </c>
      <c r="E56" s="34" t="s">
        <v>50</v>
      </c>
    </row>
    <row r="57" spans="1:5" ht="38.25" customHeight="1">
      <c r="A57" s="35" t="s">
        <v>54</v>
      </c>
      <c r="E57" s="36" t="s">
        <v>236</v>
      </c>
    </row>
    <row r="58" spans="1:5" ht="12.75" customHeight="1">
      <c r="A58" t="s">
        <v>56</v>
      </c>
      <c r="E58" s="34" t="s">
        <v>124</v>
      </c>
    </row>
    <row r="59" spans="1:9" ht="12.75" customHeight="1">
      <c r="A59" s="6" t="s">
        <v>46</v>
      </c>
      <c r="B59" s="6"/>
      <c r="C59" s="39" t="s">
        <v>26</v>
      </c>
      <c r="D59" s="6"/>
      <c r="E59" s="27" t="s">
        <v>125</v>
      </c>
      <c r="F59" s="6"/>
      <c r="G59" s="6"/>
      <c r="H59" s="6"/>
      <c r="I59" s="40">
        <f>0+I60+I64</f>
      </c>
    </row>
    <row r="60" spans="1:16" ht="12.75" customHeight="1">
      <c r="A60" s="24" t="s">
        <v>48</v>
      </c>
      <c r="B60" s="29" t="s">
        <v>146</v>
      </c>
      <c r="C60" s="29" t="s">
        <v>126</v>
      </c>
      <c r="D60" s="24" t="s">
        <v>50</v>
      </c>
      <c r="E60" s="30" t="s">
        <v>127</v>
      </c>
      <c r="F60" s="31" t="s">
        <v>122</v>
      </c>
      <c r="G60" s="32">
        <v>42.41</v>
      </c>
      <c r="H60" s="32">
        <v>0</v>
      </c>
      <c r="I60" s="32">
        <f>ROUND(ROUND(H60,2)*ROUND(G60,2),2)</f>
      </c>
      <c r="O60">
        <f>(I60*21)/100</f>
      </c>
      <c r="P60" t="s">
        <v>26</v>
      </c>
    </row>
    <row r="61" spans="1:5" ht="12.75" customHeight="1">
      <c r="A61" s="33" t="s">
        <v>53</v>
      </c>
      <c r="E61" s="34" t="s">
        <v>50</v>
      </c>
    </row>
    <row r="62" spans="1:5" ht="38.25" customHeight="1">
      <c r="A62" s="35" t="s">
        <v>54</v>
      </c>
      <c r="E62" s="36" t="s">
        <v>237</v>
      </c>
    </row>
    <row r="63" spans="1:5" ht="12.75" customHeight="1">
      <c r="A63" t="s">
        <v>56</v>
      </c>
      <c r="E63" s="34" t="s">
        <v>129</v>
      </c>
    </row>
    <row r="64" spans="1:16" ht="12.75" customHeight="1">
      <c r="A64" s="24" t="s">
        <v>48</v>
      </c>
      <c r="B64" s="29" t="s">
        <v>151</v>
      </c>
      <c r="C64" s="29" t="s">
        <v>130</v>
      </c>
      <c r="D64" s="24" t="s">
        <v>50</v>
      </c>
      <c r="E64" s="30" t="s">
        <v>131</v>
      </c>
      <c r="F64" s="31" t="s">
        <v>132</v>
      </c>
      <c r="G64" s="32">
        <v>79</v>
      </c>
      <c r="H64" s="32">
        <v>0</v>
      </c>
      <c r="I64" s="32">
        <f>ROUND(ROUND(H64,2)*ROUND(G64,2),2)</f>
      </c>
      <c r="O64">
        <f>(I64*21)/100</f>
      </c>
      <c r="P64" t="s">
        <v>26</v>
      </c>
    </row>
    <row r="65" spans="1:5" ht="12.75" customHeight="1">
      <c r="A65" s="33" t="s">
        <v>53</v>
      </c>
      <c r="E65" s="34" t="s">
        <v>50</v>
      </c>
    </row>
    <row r="66" spans="1:5" ht="51" customHeight="1">
      <c r="A66" s="35" t="s">
        <v>54</v>
      </c>
      <c r="E66" s="36" t="s">
        <v>238</v>
      </c>
    </row>
    <row r="67" spans="1:5" ht="114.75" customHeight="1">
      <c r="A67" t="s">
        <v>56</v>
      </c>
      <c r="E67" s="34" t="s">
        <v>133</v>
      </c>
    </row>
    <row r="68" spans="1:9" ht="12.75" customHeight="1">
      <c r="A68" s="6" t="s">
        <v>46</v>
      </c>
      <c r="B68" s="6"/>
      <c r="C68" s="39" t="s">
        <v>27</v>
      </c>
      <c r="D68" s="6"/>
      <c r="E68" s="27" t="s">
        <v>239</v>
      </c>
      <c r="F68" s="6"/>
      <c r="G68" s="6"/>
      <c r="H68" s="6"/>
      <c r="I68" s="40">
        <f>0+I69</f>
      </c>
    </row>
    <row r="69" spans="1:16" ht="12.75" customHeight="1">
      <c r="A69" s="24" t="s">
        <v>48</v>
      </c>
      <c r="B69" s="29" t="s">
        <v>156</v>
      </c>
      <c r="C69" s="29" t="s">
        <v>240</v>
      </c>
      <c r="D69" s="24" t="s">
        <v>50</v>
      </c>
      <c r="E69" s="30" t="s">
        <v>241</v>
      </c>
      <c r="F69" s="31" t="s">
        <v>92</v>
      </c>
      <c r="G69" s="32">
        <v>12.41</v>
      </c>
      <c r="H69" s="32">
        <v>0</v>
      </c>
      <c r="I69" s="32">
        <f>ROUND(ROUND(H69,2)*ROUND(G69,2),2)</f>
      </c>
      <c r="O69">
        <f>(I69*21)/100</f>
      </c>
      <c r="P69" t="s">
        <v>26</v>
      </c>
    </row>
    <row r="70" spans="1:5" ht="12.75" customHeight="1">
      <c r="A70" s="33" t="s">
        <v>53</v>
      </c>
      <c r="E70" s="34" t="s">
        <v>50</v>
      </c>
    </row>
    <row r="71" spans="1:5" ht="12.75" customHeight="1">
      <c r="A71" s="35" t="s">
        <v>54</v>
      </c>
      <c r="E71" s="36" t="s">
        <v>242</v>
      </c>
    </row>
    <row r="72" spans="1:5" ht="153" customHeight="1">
      <c r="A72" t="s">
        <v>56</v>
      </c>
      <c r="E72" s="34" t="s">
        <v>243</v>
      </c>
    </row>
    <row r="73" spans="1:9" ht="12.75" customHeight="1">
      <c r="A73" s="6" t="s">
        <v>46</v>
      </c>
      <c r="B73" s="6"/>
      <c r="C73" s="39" t="s">
        <v>36</v>
      </c>
      <c r="D73" s="6"/>
      <c r="E73" s="27" t="s">
        <v>134</v>
      </c>
      <c r="F73" s="6"/>
      <c r="G73" s="6"/>
      <c r="H73" s="6"/>
      <c r="I73" s="40">
        <f>0+I74</f>
      </c>
    </row>
    <row r="74" spans="1:16" ht="12.75" customHeight="1">
      <c r="A74" s="24" t="s">
        <v>48</v>
      </c>
      <c r="B74" s="29" t="s">
        <v>160</v>
      </c>
      <c r="C74" s="29" t="s">
        <v>244</v>
      </c>
      <c r="D74" s="24" t="s">
        <v>50</v>
      </c>
      <c r="E74" s="30" t="s">
        <v>245</v>
      </c>
      <c r="F74" s="31" t="s">
        <v>92</v>
      </c>
      <c r="G74" s="32">
        <v>8.99</v>
      </c>
      <c r="H74" s="32">
        <v>0</v>
      </c>
      <c r="I74" s="32">
        <f>ROUND(ROUND(H74,2)*ROUND(G74,2),2)</f>
      </c>
      <c r="O74">
        <f>(I74*21)/100</f>
      </c>
      <c r="P74" t="s">
        <v>26</v>
      </c>
    </row>
    <row r="75" spans="1:5" ht="12.75" customHeight="1">
      <c r="A75" s="33" t="s">
        <v>53</v>
      </c>
      <c r="E75" s="34" t="s">
        <v>50</v>
      </c>
    </row>
    <row r="76" spans="1:5" ht="38.25" customHeight="1">
      <c r="A76" s="35" t="s">
        <v>54</v>
      </c>
      <c r="E76" s="36" t="s">
        <v>246</v>
      </c>
    </row>
    <row r="77" spans="1:5" ht="216.75" customHeight="1">
      <c r="A77" t="s">
        <v>56</v>
      </c>
      <c r="E77" s="34" t="s">
        <v>247</v>
      </c>
    </row>
    <row r="78" spans="1:9" ht="12.75" customHeight="1">
      <c r="A78" s="6" t="s">
        <v>46</v>
      </c>
      <c r="B78" s="6"/>
      <c r="C78" s="39" t="s">
        <v>38</v>
      </c>
      <c r="D78" s="6"/>
      <c r="E78" s="27" t="s">
        <v>140</v>
      </c>
      <c r="F78" s="6"/>
      <c r="G78" s="6"/>
      <c r="H78" s="6"/>
      <c r="I78" s="40">
        <f>0+I79+I83+I87+I91+I95+I99+I103</f>
      </c>
    </row>
    <row r="79" spans="1:16" ht="12.75" customHeight="1">
      <c r="A79" s="24" t="s">
        <v>48</v>
      </c>
      <c r="B79" s="29" t="s">
        <v>164</v>
      </c>
      <c r="C79" s="29" t="s">
        <v>142</v>
      </c>
      <c r="D79" s="24" t="s">
        <v>50</v>
      </c>
      <c r="E79" s="30" t="s">
        <v>143</v>
      </c>
      <c r="F79" s="31" t="s">
        <v>92</v>
      </c>
      <c r="G79" s="32">
        <v>14.39</v>
      </c>
      <c r="H79" s="32">
        <v>0</v>
      </c>
      <c r="I79" s="32">
        <f>ROUND(ROUND(H79,2)*ROUND(G79,2),2)</f>
      </c>
      <c r="O79">
        <f>(I79*21)/100</f>
      </c>
      <c r="P79" t="s">
        <v>26</v>
      </c>
    </row>
    <row r="80" spans="1:5" ht="12.75" customHeight="1">
      <c r="A80" s="33" t="s">
        <v>53</v>
      </c>
      <c r="E80" s="34" t="s">
        <v>50</v>
      </c>
    </row>
    <row r="81" spans="1:5" ht="38.25" customHeight="1">
      <c r="A81" s="35" t="s">
        <v>54</v>
      </c>
      <c r="E81" s="36" t="s">
        <v>248</v>
      </c>
    </row>
    <row r="82" spans="1:5" ht="51" customHeight="1">
      <c r="A82" t="s">
        <v>56</v>
      </c>
      <c r="E82" s="34" t="s">
        <v>145</v>
      </c>
    </row>
    <row r="83" spans="1:16" ht="12.75" customHeight="1">
      <c r="A83" s="24" t="s">
        <v>48</v>
      </c>
      <c r="B83" s="29" t="s">
        <v>169</v>
      </c>
      <c r="C83" s="29" t="s">
        <v>249</v>
      </c>
      <c r="D83" s="24" t="s">
        <v>50</v>
      </c>
      <c r="E83" s="30" t="s">
        <v>250</v>
      </c>
      <c r="F83" s="31" t="s">
        <v>92</v>
      </c>
      <c r="G83" s="32">
        <v>5.78</v>
      </c>
      <c r="H83" s="32">
        <v>0</v>
      </c>
      <c r="I83" s="32">
        <f>ROUND(ROUND(H83,2)*ROUND(G83,2),2)</f>
      </c>
      <c r="O83">
        <f>(I83*21)/100</f>
      </c>
      <c r="P83" t="s">
        <v>26</v>
      </c>
    </row>
    <row r="84" spans="1:5" ht="12.75" customHeight="1">
      <c r="A84" s="33" t="s">
        <v>53</v>
      </c>
      <c r="E84" s="34" t="s">
        <v>50</v>
      </c>
    </row>
    <row r="85" spans="1:5" ht="12.75" customHeight="1">
      <c r="A85" s="35" t="s">
        <v>54</v>
      </c>
      <c r="E85" s="36" t="s">
        <v>251</v>
      </c>
    </row>
    <row r="86" spans="1:5" ht="51" customHeight="1">
      <c r="A86" t="s">
        <v>56</v>
      </c>
      <c r="E86" s="34" t="s">
        <v>145</v>
      </c>
    </row>
    <row r="87" spans="1:16" ht="12.75" customHeight="1">
      <c r="A87" s="24" t="s">
        <v>48</v>
      </c>
      <c r="B87" s="29" t="s">
        <v>173</v>
      </c>
      <c r="C87" s="29" t="s">
        <v>147</v>
      </c>
      <c r="D87" s="24" t="s">
        <v>50</v>
      </c>
      <c r="E87" s="30" t="s">
        <v>148</v>
      </c>
      <c r="F87" s="31" t="s">
        <v>122</v>
      </c>
      <c r="G87" s="32">
        <v>43</v>
      </c>
      <c r="H87" s="32">
        <v>0</v>
      </c>
      <c r="I87" s="32">
        <f>ROUND(ROUND(H87,2)*ROUND(G87,2),2)</f>
      </c>
      <c r="O87">
        <f>(I87*21)/100</f>
      </c>
      <c r="P87" t="s">
        <v>26</v>
      </c>
    </row>
    <row r="88" spans="1:5" ht="12.75" customHeight="1">
      <c r="A88" s="33" t="s">
        <v>53</v>
      </c>
      <c r="E88" s="34" t="s">
        <v>252</v>
      </c>
    </row>
    <row r="89" spans="1:5" ht="12.75" customHeight="1">
      <c r="A89" s="35" t="s">
        <v>54</v>
      </c>
      <c r="E89" s="36" t="s">
        <v>253</v>
      </c>
    </row>
    <row r="90" spans="1:5" ht="51" customHeight="1">
      <c r="A90" t="s">
        <v>56</v>
      </c>
      <c r="E90" s="34" t="s">
        <v>150</v>
      </c>
    </row>
    <row r="91" spans="1:16" ht="12.75" customHeight="1">
      <c r="A91" s="24" t="s">
        <v>48</v>
      </c>
      <c r="B91" s="29" t="s">
        <v>178</v>
      </c>
      <c r="C91" s="29" t="s">
        <v>152</v>
      </c>
      <c r="D91" s="24" t="s">
        <v>50</v>
      </c>
      <c r="E91" s="30" t="s">
        <v>153</v>
      </c>
      <c r="F91" s="31" t="s">
        <v>122</v>
      </c>
      <c r="G91" s="32">
        <v>43</v>
      </c>
      <c r="H91" s="32">
        <v>0</v>
      </c>
      <c r="I91" s="32">
        <f>ROUND(ROUND(H91,2)*ROUND(G91,2),2)</f>
      </c>
      <c r="O91">
        <f>(I91*21)/100</f>
      </c>
      <c r="P91" t="s">
        <v>26</v>
      </c>
    </row>
    <row r="92" spans="1:5" ht="12.75" customHeight="1">
      <c r="A92" s="33" t="s">
        <v>53</v>
      </c>
      <c r="E92" s="34" t="s">
        <v>50</v>
      </c>
    </row>
    <row r="93" spans="1:5" ht="38.25" customHeight="1">
      <c r="A93" s="35" t="s">
        <v>54</v>
      </c>
      <c r="E93" s="36" t="s">
        <v>254</v>
      </c>
    </row>
    <row r="94" spans="1:5" ht="89.25" customHeight="1">
      <c r="A94" t="s">
        <v>56</v>
      </c>
      <c r="E94" s="34" t="s">
        <v>155</v>
      </c>
    </row>
    <row r="95" spans="1:16" ht="12.75" customHeight="1">
      <c r="A95" s="24" t="s">
        <v>48</v>
      </c>
      <c r="B95" s="29" t="s">
        <v>183</v>
      </c>
      <c r="C95" s="29" t="s">
        <v>255</v>
      </c>
      <c r="D95" s="24" t="s">
        <v>50</v>
      </c>
      <c r="E95" s="30" t="s">
        <v>256</v>
      </c>
      <c r="F95" s="31" t="s">
        <v>122</v>
      </c>
      <c r="G95" s="32">
        <v>45.58</v>
      </c>
      <c r="H95" s="32">
        <v>0</v>
      </c>
      <c r="I95" s="32">
        <f>ROUND(ROUND(H95,2)*ROUND(G95,2),2)</f>
      </c>
      <c r="O95">
        <f>(I95*21)/100</f>
      </c>
      <c r="P95" t="s">
        <v>26</v>
      </c>
    </row>
    <row r="96" spans="1:5" ht="12.75" customHeight="1">
      <c r="A96" s="33" t="s">
        <v>53</v>
      </c>
      <c r="E96" s="34" t="s">
        <v>50</v>
      </c>
    </row>
    <row r="97" spans="1:5" ht="12.75" customHeight="1">
      <c r="A97" s="35" t="s">
        <v>54</v>
      </c>
      <c r="E97" s="36" t="s">
        <v>257</v>
      </c>
    </row>
    <row r="98" spans="1:5" ht="89.25" customHeight="1">
      <c r="A98" t="s">
        <v>56</v>
      </c>
      <c r="E98" s="34" t="s">
        <v>155</v>
      </c>
    </row>
    <row r="99" spans="1:16" ht="12.75" customHeight="1">
      <c r="A99" s="24" t="s">
        <v>48</v>
      </c>
      <c r="B99" s="29" t="s">
        <v>188</v>
      </c>
      <c r="C99" s="29" t="s">
        <v>258</v>
      </c>
      <c r="D99" s="24" t="s">
        <v>50</v>
      </c>
      <c r="E99" s="30" t="s">
        <v>259</v>
      </c>
      <c r="F99" s="31" t="s">
        <v>122</v>
      </c>
      <c r="G99" s="32">
        <v>58.5</v>
      </c>
      <c r="H99" s="32">
        <v>0</v>
      </c>
      <c r="I99" s="32">
        <f>ROUND(ROUND(H99,2)*ROUND(G99,2),2)</f>
      </c>
      <c r="O99">
        <f>(I99*21)/100</f>
      </c>
      <c r="P99" t="s">
        <v>26</v>
      </c>
    </row>
    <row r="100" spans="1:5" ht="12.75" customHeight="1">
      <c r="A100" s="33" t="s">
        <v>53</v>
      </c>
      <c r="E100" s="34" t="s">
        <v>50</v>
      </c>
    </row>
    <row r="101" spans="1:5" ht="12.75" customHeight="1">
      <c r="A101" s="35" t="s">
        <v>54</v>
      </c>
      <c r="E101" s="36" t="s">
        <v>260</v>
      </c>
    </row>
    <row r="102" spans="1:5" ht="89.25" customHeight="1">
      <c r="A102" t="s">
        <v>56</v>
      </c>
      <c r="E102" s="34" t="s">
        <v>261</v>
      </c>
    </row>
    <row r="103" spans="1:16" ht="12.75" customHeight="1">
      <c r="A103" s="24" t="s">
        <v>48</v>
      </c>
      <c r="B103" s="29" t="s">
        <v>194</v>
      </c>
      <c r="C103" s="29" t="s">
        <v>262</v>
      </c>
      <c r="D103" s="24" t="s">
        <v>50</v>
      </c>
      <c r="E103" s="30" t="s">
        <v>263</v>
      </c>
      <c r="F103" s="31" t="s">
        <v>122</v>
      </c>
      <c r="G103" s="32">
        <v>3.3</v>
      </c>
      <c r="H103" s="32">
        <v>0</v>
      </c>
      <c r="I103" s="32">
        <f>ROUND(ROUND(H103,2)*ROUND(G103,2),2)</f>
      </c>
      <c r="O103">
        <f>(I103*21)/100</f>
      </c>
      <c r="P103" t="s">
        <v>26</v>
      </c>
    </row>
    <row r="104" spans="1:5" ht="12.75" customHeight="1">
      <c r="A104" s="33" t="s">
        <v>53</v>
      </c>
      <c r="E104" s="34" t="s">
        <v>50</v>
      </c>
    </row>
    <row r="105" spans="1:5" ht="12.75" customHeight="1">
      <c r="A105" s="35" t="s">
        <v>54</v>
      </c>
      <c r="E105" s="36" t="s">
        <v>264</v>
      </c>
    </row>
    <row r="106" spans="1:5" ht="89.25" customHeight="1">
      <c r="A106" t="s">
        <v>56</v>
      </c>
      <c r="E106" s="34" t="s">
        <v>261</v>
      </c>
    </row>
    <row r="107" spans="1:9" ht="12.75" customHeight="1">
      <c r="A107" s="6" t="s">
        <v>46</v>
      </c>
      <c r="B107" s="6"/>
      <c r="C107" s="39" t="s">
        <v>74</v>
      </c>
      <c r="D107" s="6"/>
      <c r="E107" s="27" t="s">
        <v>265</v>
      </c>
      <c r="F107" s="6"/>
      <c r="G107" s="6"/>
      <c r="H107" s="6"/>
      <c r="I107" s="40">
        <f>0+I108+I112+I116</f>
      </c>
    </row>
    <row r="108" spans="1:16" ht="12.75" customHeight="1">
      <c r="A108" s="24" t="s">
        <v>48</v>
      </c>
      <c r="B108" s="29" t="s">
        <v>198</v>
      </c>
      <c r="C108" s="29" t="s">
        <v>266</v>
      </c>
      <c r="D108" s="24" t="s">
        <v>50</v>
      </c>
      <c r="E108" s="30" t="s">
        <v>267</v>
      </c>
      <c r="F108" s="31" t="s">
        <v>122</v>
      </c>
      <c r="G108" s="32">
        <v>56.4</v>
      </c>
      <c r="H108" s="32">
        <v>0</v>
      </c>
      <c r="I108" s="32">
        <f>ROUND(ROUND(H108,2)*ROUND(G108,2),2)</f>
      </c>
      <c r="O108">
        <f>(I108*21)/100</f>
      </c>
      <c r="P108" t="s">
        <v>26</v>
      </c>
    </row>
    <row r="109" spans="1:5" ht="12.75" customHeight="1">
      <c r="A109" s="33" t="s">
        <v>53</v>
      </c>
      <c r="E109" s="34" t="s">
        <v>50</v>
      </c>
    </row>
    <row r="110" spans="1:5" ht="12.75" customHeight="1">
      <c r="A110" s="35" t="s">
        <v>54</v>
      </c>
      <c r="E110" s="36" t="s">
        <v>268</v>
      </c>
    </row>
    <row r="111" spans="1:5" ht="140.25" customHeight="1">
      <c r="A111" t="s">
        <v>56</v>
      </c>
      <c r="E111" s="34" t="s">
        <v>269</v>
      </c>
    </row>
    <row r="112" spans="1:16" ht="12.75" customHeight="1">
      <c r="A112" s="24" t="s">
        <v>48</v>
      </c>
      <c r="B112" s="29" t="s">
        <v>203</v>
      </c>
      <c r="C112" s="29" t="s">
        <v>270</v>
      </c>
      <c r="D112" s="24" t="s">
        <v>50</v>
      </c>
      <c r="E112" s="30" t="s">
        <v>271</v>
      </c>
      <c r="F112" s="31" t="s">
        <v>122</v>
      </c>
      <c r="G112" s="32">
        <v>56.4</v>
      </c>
      <c r="H112" s="32">
        <v>0</v>
      </c>
      <c r="I112" s="32">
        <f>ROUND(ROUND(H112,2)*ROUND(G112,2),2)</f>
      </c>
      <c r="O112">
        <f>(I112*21)/100</f>
      </c>
      <c r="P112" t="s">
        <v>26</v>
      </c>
    </row>
    <row r="113" spans="1:5" ht="12.75" customHeight="1">
      <c r="A113" s="33" t="s">
        <v>53</v>
      </c>
      <c r="E113" s="34" t="s">
        <v>50</v>
      </c>
    </row>
    <row r="114" spans="1:5" ht="12.75" customHeight="1">
      <c r="A114" s="35" t="s">
        <v>54</v>
      </c>
      <c r="E114" s="36" t="s">
        <v>272</v>
      </c>
    </row>
    <row r="115" spans="1:5" ht="38.25" customHeight="1">
      <c r="A115" t="s">
        <v>56</v>
      </c>
      <c r="E115" s="34" t="s">
        <v>273</v>
      </c>
    </row>
    <row r="116" spans="1:16" ht="12.75" customHeight="1">
      <c r="A116" s="24" t="s">
        <v>48</v>
      </c>
      <c r="B116" s="29" t="s">
        <v>274</v>
      </c>
      <c r="C116" s="29" t="s">
        <v>275</v>
      </c>
      <c r="D116" s="24" t="s">
        <v>50</v>
      </c>
      <c r="E116" s="30" t="s">
        <v>276</v>
      </c>
      <c r="F116" s="31" t="s">
        <v>82</v>
      </c>
      <c r="G116" s="32">
        <v>3</v>
      </c>
      <c r="H116" s="32">
        <v>0</v>
      </c>
      <c r="I116" s="32">
        <f>ROUND(ROUND(H116,2)*ROUND(G116,2),2)</f>
      </c>
      <c r="O116">
        <f>(I116*21)/100</f>
      </c>
      <c r="P116" t="s">
        <v>26</v>
      </c>
    </row>
    <row r="117" spans="1:5" ht="12.75" customHeight="1">
      <c r="A117" s="33" t="s">
        <v>53</v>
      </c>
      <c r="E117" s="34" t="s">
        <v>277</v>
      </c>
    </row>
    <row r="118" spans="1:5" ht="12.75" customHeight="1">
      <c r="A118" s="35" t="s">
        <v>54</v>
      </c>
      <c r="E118" s="36" t="s">
        <v>50</v>
      </c>
    </row>
    <row r="119" spans="1:5" ht="12.75" customHeight="1">
      <c r="A119" t="s">
        <v>56</v>
      </c>
      <c r="E119" s="34" t="s">
        <v>50</v>
      </c>
    </row>
    <row r="120" spans="1:9" ht="12.75" customHeight="1">
      <c r="A120" s="6" t="s">
        <v>46</v>
      </c>
      <c r="B120" s="6"/>
      <c r="C120" s="39" t="s">
        <v>77</v>
      </c>
      <c r="D120" s="6"/>
      <c r="E120" s="27" t="s">
        <v>163</v>
      </c>
      <c r="F120" s="6"/>
      <c r="G120" s="6"/>
      <c r="H120" s="6"/>
      <c r="I120" s="40">
        <f>0+I121</f>
      </c>
    </row>
    <row r="121" spans="1:16" ht="12.75" customHeight="1">
      <c r="A121" s="24" t="s">
        <v>48</v>
      </c>
      <c r="B121" s="29" t="s">
        <v>278</v>
      </c>
      <c r="C121" s="29" t="s">
        <v>279</v>
      </c>
      <c r="D121" s="24" t="s">
        <v>50</v>
      </c>
      <c r="E121" s="30" t="s">
        <v>280</v>
      </c>
      <c r="F121" s="31" t="s">
        <v>132</v>
      </c>
      <c r="G121" s="32">
        <v>56</v>
      </c>
      <c r="H121" s="32">
        <v>0</v>
      </c>
      <c r="I121" s="32">
        <f>ROUND(ROUND(H121,2)*ROUND(G121,2),2)</f>
      </c>
      <c r="O121">
        <f>(I121*21)/100</f>
      </c>
      <c r="P121" t="s">
        <v>26</v>
      </c>
    </row>
    <row r="122" spans="1:5" ht="12.75" customHeight="1">
      <c r="A122" s="33" t="s">
        <v>53</v>
      </c>
      <c r="E122" s="34" t="s">
        <v>50</v>
      </c>
    </row>
    <row r="123" spans="1:5" ht="12.75" customHeight="1">
      <c r="A123" s="35" t="s">
        <v>54</v>
      </c>
      <c r="E123" s="36" t="s">
        <v>281</v>
      </c>
    </row>
    <row r="124" spans="1:5" ht="153" customHeight="1">
      <c r="A124" t="s">
        <v>56</v>
      </c>
      <c r="E124" s="34" t="s">
        <v>282</v>
      </c>
    </row>
    <row r="125" spans="1:9" ht="12.75" customHeight="1">
      <c r="A125" s="6" t="s">
        <v>46</v>
      </c>
      <c r="B125" s="6"/>
      <c r="C125" s="39" t="s">
        <v>43</v>
      </c>
      <c r="D125" s="6"/>
      <c r="E125" s="27" t="s">
        <v>182</v>
      </c>
      <c r="F125" s="6"/>
      <c r="G125" s="6"/>
      <c r="H125" s="6"/>
      <c r="I125" s="40">
        <f>0+I126+I130</f>
      </c>
    </row>
    <row r="126" spans="1:16" ht="12.75" customHeight="1">
      <c r="A126" s="24" t="s">
        <v>48</v>
      </c>
      <c r="B126" s="29" t="s">
        <v>283</v>
      </c>
      <c r="C126" s="29" t="s">
        <v>284</v>
      </c>
      <c r="D126" s="24" t="s">
        <v>50</v>
      </c>
      <c r="E126" s="30" t="s">
        <v>285</v>
      </c>
      <c r="F126" s="31" t="s">
        <v>92</v>
      </c>
      <c r="G126" s="32">
        <v>0.42</v>
      </c>
      <c r="H126" s="32">
        <v>0</v>
      </c>
      <c r="I126" s="32">
        <f>ROUND(ROUND(H126,2)*ROUND(G126,2),2)</f>
      </c>
      <c r="O126">
        <f>(I126*21)/100</f>
      </c>
      <c r="P126" t="s">
        <v>26</v>
      </c>
    </row>
    <row r="127" spans="1:5" ht="12.75" customHeight="1">
      <c r="A127" s="33" t="s">
        <v>53</v>
      </c>
      <c r="E127" s="34" t="s">
        <v>50</v>
      </c>
    </row>
    <row r="128" spans="1:5" ht="12.75" customHeight="1">
      <c r="A128" s="35" t="s">
        <v>54</v>
      </c>
      <c r="E128" s="36" t="s">
        <v>286</v>
      </c>
    </row>
    <row r="129" spans="1:5" ht="38.25" customHeight="1">
      <c r="A129" t="s">
        <v>56</v>
      </c>
      <c r="E129" s="34" t="s">
        <v>287</v>
      </c>
    </row>
    <row r="130" spans="1:16" ht="12.75" customHeight="1">
      <c r="A130" s="24" t="s">
        <v>48</v>
      </c>
      <c r="B130" s="29" t="s">
        <v>288</v>
      </c>
      <c r="C130" s="29" t="s">
        <v>289</v>
      </c>
      <c r="D130" s="24" t="s">
        <v>50</v>
      </c>
      <c r="E130" s="30" t="s">
        <v>290</v>
      </c>
      <c r="F130" s="31" t="s">
        <v>132</v>
      </c>
      <c r="G130" s="32">
        <v>57.5</v>
      </c>
      <c r="H130" s="32">
        <v>0</v>
      </c>
      <c r="I130" s="32">
        <f>ROUND(ROUND(H130,2)*ROUND(G130,2),2)</f>
      </c>
      <c r="O130">
        <f>(I130*21)/100</f>
      </c>
      <c r="P130" t="s">
        <v>26</v>
      </c>
    </row>
    <row r="131" spans="1:5" ht="12.75" customHeight="1">
      <c r="A131" s="33" t="s">
        <v>53</v>
      </c>
      <c r="E131" s="34" t="s">
        <v>50</v>
      </c>
    </row>
    <row r="132" spans="1:5" ht="12.75" customHeight="1">
      <c r="A132" s="35" t="s">
        <v>54</v>
      </c>
      <c r="E132" s="36" t="s">
        <v>50</v>
      </c>
    </row>
    <row r="133" spans="1:5" ht="38.25" customHeight="1">
      <c r="A133" t="s">
        <v>56</v>
      </c>
      <c r="E133" s="34" t="s">
        <v>291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294</v>
      </c>
      <c r="I3" s="37">
        <f>0+I9+I14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292</v>
      </c>
      <c r="D4" s="1"/>
      <c r="E4" s="14" t="s">
        <v>293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294</v>
      </c>
      <c r="D5" s="6"/>
      <c r="E5" s="18" t="s">
        <v>293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27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9" ht="12.75" customHeight="1">
      <c r="A9" s="25" t="s">
        <v>46</v>
      </c>
      <c r="B9" s="25"/>
      <c r="C9" s="26" t="s">
        <v>38</v>
      </c>
      <c r="D9" s="25"/>
      <c r="E9" s="27" t="s">
        <v>140</v>
      </c>
      <c r="F9" s="25"/>
      <c r="G9" s="25"/>
      <c r="H9" s="25"/>
      <c r="I9" s="28">
        <f>0+I10</f>
      </c>
    </row>
    <row r="10" spans="1:16" ht="12.75" customHeight="1">
      <c r="A10" s="24" t="s">
        <v>48</v>
      </c>
      <c r="B10" s="29" t="s">
        <v>32</v>
      </c>
      <c r="C10" s="29" t="s">
        <v>295</v>
      </c>
      <c r="D10" s="24" t="s">
        <v>50</v>
      </c>
      <c r="E10" s="30" t="s">
        <v>296</v>
      </c>
      <c r="F10" s="31" t="s">
        <v>92</v>
      </c>
      <c r="G10" s="32">
        <v>42.5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2.75" customHeight="1">
      <c r="A11" s="33" t="s">
        <v>53</v>
      </c>
      <c r="E11" s="34" t="s">
        <v>50</v>
      </c>
    </row>
    <row r="12" spans="1:5" ht="89.25" customHeight="1">
      <c r="A12" s="35" t="s">
        <v>54</v>
      </c>
      <c r="E12" s="36" t="s">
        <v>297</v>
      </c>
    </row>
    <row r="13" spans="1:5" ht="12.75" customHeight="1">
      <c r="A13" t="s">
        <v>56</v>
      </c>
      <c r="E13" s="34" t="s">
        <v>50</v>
      </c>
    </row>
    <row r="14" spans="1:9" ht="12.75" customHeight="1">
      <c r="A14" s="6" t="s">
        <v>46</v>
      </c>
      <c r="B14" s="6"/>
      <c r="C14" s="39" t="s">
        <v>43</v>
      </c>
      <c r="D14" s="6"/>
      <c r="E14" s="27" t="s">
        <v>182</v>
      </c>
      <c r="F14" s="6"/>
      <c r="G14" s="6"/>
      <c r="H14" s="6"/>
      <c r="I14" s="40">
        <f>0+I15+I19+I23+I27+I31+I35+I39+I43+I47</f>
      </c>
    </row>
    <row r="15" spans="1:16" ht="12.75" customHeight="1">
      <c r="A15" s="24" t="s">
        <v>48</v>
      </c>
      <c r="B15" s="29" t="s">
        <v>26</v>
      </c>
      <c r="C15" s="29" t="s">
        <v>298</v>
      </c>
      <c r="D15" s="24" t="s">
        <v>50</v>
      </c>
      <c r="E15" s="30" t="s">
        <v>299</v>
      </c>
      <c r="F15" s="31" t="s">
        <v>82</v>
      </c>
      <c r="G15" s="32">
        <v>11</v>
      </c>
      <c r="H15" s="32">
        <v>0</v>
      </c>
      <c r="I15" s="32">
        <f>ROUND(ROUND(H15,2)*ROUND(G15,2),2)</f>
      </c>
      <c r="O15">
        <f>(I15*21)/100</f>
      </c>
      <c r="P15" t="s">
        <v>26</v>
      </c>
    </row>
    <row r="16" spans="1:5" ht="12.75" customHeight="1">
      <c r="A16" s="33" t="s">
        <v>53</v>
      </c>
      <c r="E16" s="34" t="s">
        <v>50</v>
      </c>
    </row>
    <row r="17" spans="1:5" ht="38.25" customHeight="1">
      <c r="A17" s="35" t="s">
        <v>54</v>
      </c>
      <c r="E17" s="36" t="s">
        <v>300</v>
      </c>
    </row>
    <row r="18" spans="1:5" ht="63.75" customHeight="1">
      <c r="A18" t="s">
        <v>56</v>
      </c>
      <c r="E18" s="34" t="s">
        <v>301</v>
      </c>
    </row>
    <row r="19" spans="1:16" ht="12.75" customHeight="1">
      <c r="A19" s="24" t="s">
        <v>48</v>
      </c>
      <c r="B19" s="29" t="s">
        <v>27</v>
      </c>
      <c r="C19" s="29" t="s">
        <v>189</v>
      </c>
      <c r="D19" s="24" t="s">
        <v>50</v>
      </c>
      <c r="E19" s="30" t="s">
        <v>190</v>
      </c>
      <c r="F19" s="31" t="s">
        <v>82</v>
      </c>
      <c r="G19" s="32">
        <v>11</v>
      </c>
      <c r="H19" s="32">
        <v>0</v>
      </c>
      <c r="I19" s="32">
        <f>ROUND(ROUND(H19,2)*ROUND(G19,2),2)</f>
      </c>
      <c r="O19">
        <f>(I19*21)/100</f>
      </c>
      <c r="P19" t="s">
        <v>26</v>
      </c>
    </row>
    <row r="20" spans="1:5" ht="12.75" customHeight="1">
      <c r="A20" s="33" t="s">
        <v>53</v>
      </c>
      <c r="E20" s="34" t="s">
        <v>50</v>
      </c>
    </row>
    <row r="21" spans="1:5" ht="12.75" customHeight="1">
      <c r="A21" s="35" t="s">
        <v>54</v>
      </c>
      <c r="E21" s="36" t="s">
        <v>302</v>
      </c>
    </row>
    <row r="22" spans="1:5" ht="12.75" customHeight="1">
      <c r="A22" t="s">
        <v>56</v>
      </c>
      <c r="E22" s="34" t="s">
        <v>193</v>
      </c>
    </row>
    <row r="23" spans="1:16" ht="12.75" customHeight="1">
      <c r="A23" s="24" t="s">
        <v>48</v>
      </c>
      <c r="B23" s="29" t="s">
        <v>36</v>
      </c>
      <c r="C23" s="29" t="s">
        <v>303</v>
      </c>
      <c r="D23" s="24" t="s">
        <v>50</v>
      </c>
      <c r="E23" s="30" t="s">
        <v>304</v>
      </c>
      <c r="F23" s="31" t="s">
        <v>305</v>
      </c>
      <c r="G23" s="32">
        <v>2002</v>
      </c>
      <c r="H23" s="32">
        <v>0</v>
      </c>
      <c r="I23" s="32">
        <f>ROUND(ROUND(H23,2)*ROUND(G23,2),2)</f>
      </c>
      <c r="O23">
        <f>(I23*21)/100</f>
      </c>
      <c r="P23" t="s">
        <v>26</v>
      </c>
    </row>
    <row r="24" spans="1:5" ht="12.75" customHeight="1">
      <c r="A24" s="33" t="s">
        <v>53</v>
      </c>
      <c r="E24" s="34" t="s">
        <v>50</v>
      </c>
    </row>
    <row r="25" spans="1:5" ht="12.75" customHeight="1">
      <c r="A25" s="35" t="s">
        <v>54</v>
      </c>
      <c r="E25" s="36" t="s">
        <v>306</v>
      </c>
    </row>
    <row r="26" spans="1:5" ht="12.75" customHeight="1">
      <c r="A26" t="s">
        <v>56</v>
      </c>
      <c r="E26" s="34" t="s">
        <v>307</v>
      </c>
    </row>
    <row r="27" spans="1:16" ht="12.75" customHeight="1">
      <c r="A27" s="24" t="s">
        <v>48</v>
      </c>
      <c r="B27" s="29" t="s">
        <v>38</v>
      </c>
      <c r="C27" s="29" t="s">
        <v>308</v>
      </c>
      <c r="D27" s="24" t="s">
        <v>50</v>
      </c>
      <c r="E27" s="30" t="s">
        <v>309</v>
      </c>
      <c r="F27" s="31" t="s">
        <v>82</v>
      </c>
      <c r="G27" s="32">
        <v>4</v>
      </c>
      <c r="H27" s="32">
        <v>0</v>
      </c>
      <c r="I27" s="32">
        <f>ROUND(ROUND(H27,2)*ROUND(G27,2),2)</f>
      </c>
      <c r="O27">
        <f>(I27*21)/100</f>
      </c>
      <c r="P27" t="s">
        <v>26</v>
      </c>
    </row>
    <row r="28" spans="1:5" ht="12.75" customHeight="1">
      <c r="A28" s="33" t="s">
        <v>53</v>
      </c>
      <c r="E28" s="34" t="s">
        <v>50</v>
      </c>
    </row>
    <row r="29" spans="1:5" ht="38.25" customHeight="1">
      <c r="A29" s="35" t="s">
        <v>54</v>
      </c>
      <c r="E29" s="36" t="s">
        <v>310</v>
      </c>
    </row>
    <row r="30" spans="1:5" ht="63.75" customHeight="1">
      <c r="A30" t="s">
        <v>56</v>
      </c>
      <c r="E30" s="34" t="s">
        <v>301</v>
      </c>
    </row>
    <row r="31" spans="1:16" ht="12.75" customHeight="1">
      <c r="A31" s="24" t="s">
        <v>48</v>
      </c>
      <c r="B31" s="29" t="s">
        <v>40</v>
      </c>
      <c r="C31" s="29" t="s">
        <v>311</v>
      </c>
      <c r="D31" s="24" t="s">
        <v>50</v>
      </c>
      <c r="E31" s="30" t="s">
        <v>312</v>
      </c>
      <c r="F31" s="31" t="s">
        <v>82</v>
      </c>
      <c r="G31" s="32">
        <v>4</v>
      </c>
      <c r="H31" s="32">
        <v>0</v>
      </c>
      <c r="I31" s="32">
        <f>ROUND(ROUND(H31,2)*ROUND(G31,2),2)</f>
      </c>
      <c r="O31">
        <f>(I31*21)/100</f>
      </c>
      <c r="P31" t="s">
        <v>26</v>
      </c>
    </row>
    <row r="32" spans="1:5" ht="12.75" customHeight="1">
      <c r="A32" s="33" t="s">
        <v>53</v>
      </c>
      <c r="E32" s="34" t="s">
        <v>50</v>
      </c>
    </row>
    <row r="33" spans="1:5" ht="12.75" customHeight="1">
      <c r="A33" s="35" t="s">
        <v>54</v>
      </c>
      <c r="E33" s="36" t="s">
        <v>313</v>
      </c>
    </row>
    <row r="34" spans="1:5" ht="12.75" customHeight="1">
      <c r="A34" t="s">
        <v>56</v>
      </c>
      <c r="E34" s="34" t="s">
        <v>193</v>
      </c>
    </row>
    <row r="35" spans="1:16" ht="12.75" customHeight="1">
      <c r="A35" s="24" t="s">
        <v>48</v>
      </c>
      <c r="B35" s="29" t="s">
        <v>74</v>
      </c>
      <c r="C35" s="29" t="s">
        <v>314</v>
      </c>
      <c r="D35" s="24" t="s">
        <v>50</v>
      </c>
      <c r="E35" s="30" t="s">
        <v>315</v>
      </c>
      <c r="F35" s="31" t="s">
        <v>305</v>
      </c>
      <c r="G35" s="32">
        <v>728</v>
      </c>
      <c r="H35" s="32">
        <v>0</v>
      </c>
      <c r="I35" s="32">
        <f>ROUND(ROUND(H35,2)*ROUND(G35,2),2)</f>
      </c>
      <c r="O35">
        <f>(I35*21)/100</f>
      </c>
      <c r="P35" t="s">
        <v>26</v>
      </c>
    </row>
    <row r="36" spans="1:5" ht="12.75" customHeight="1">
      <c r="A36" s="33" t="s">
        <v>53</v>
      </c>
      <c r="E36" s="34" t="s">
        <v>50</v>
      </c>
    </row>
    <row r="37" spans="1:5" ht="12.75" customHeight="1">
      <c r="A37" s="35" t="s">
        <v>54</v>
      </c>
      <c r="E37" s="36" t="s">
        <v>316</v>
      </c>
    </row>
    <row r="38" spans="1:5" ht="12.75" customHeight="1">
      <c r="A38" t="s">
        <v>56</v>
      </c>
      <c r="E38" s="34" t="s">
        <v>307</v>
      </c>
    </row>
    <row r="39" spans="1:16" ht="12.75" customHeight="1">
      <c r="A39" s="24" t="s">
        <v>48</v>
      </c>
      <c r="B39" s="29" t="s">
        <v>77</v>
      </c>
      <c r="C39" s="29" t="s">
        <v>317</v>
      </c>
      <c r="D39" s="24" t="s">
        <v>50</v>
      </c>
      <c r="E39" s="30" t="s">
        <v>318</v>
      </c>
      <c r="F39" s="31" t="s">
        <v>82</v>
      </c>
      <c r="G39" s="32">
        <v>10</v>
      </c>
      <c r="H39" s="32">
        <v>0</v>
      </c>
      <c r="I39" s="32">
        <f>ROUND(ROUND(H39,2)*ROUND(G39,2),2)</f>
      </c>
      <c r="O39">
        <f>(I39*21)/100</f>
      </c>
      <c r="P39" t="s">
        <v>26</v>
      </c>
    </row>
    <row r="40" spans="1:5" ht="12.75" customHeight="1">
      <c r="A40" s="33" t="s">
        <v>53</v>
      </c>
      <c r="E40" s="34" t="s">
        <v>50</v>
      </c>
    </row>
    <row r="41" spans="1:5" ht="12.75" customHeight="1">
      <c r="A41" s="35" t="s">
        <v>54</v>
      </c>
      <c r="E41" s="36" t="s">
        <v>50</v>
      </c>
    </row>
    <row r="42" spans="1:5" ht="63.75" customHeight="1">
      <c r="A42" t="s">
        <v>56</v>
      </c>
      <c r="E42" s="34" t="s">
        <v>319</v>
      </c>
    </row>
    <row r="43" spans="1:16" ht="12.75" customHeight="1">
      <c r="A43" s="24" t="s">
        <v>48</v>
      </c>
      <c r="B43" s="29" t="s">
        <v>43</v>
      </c>
      <c r="C43" s="29" t="s">
        <v>320</v>
      </c>
      <c r="D43" s="24" t="s">
        <v>50</v>
      </c>
      <c r="E43" s="30" t="s">
        <v>321</v>
      </c>
      <c r="F43" s="31" t="s">
        <v>82</v>
      </c>
      <c r="G43" s="32">
        <v>10</v>
      </c>
      <c r="H43" s="32">
        <v>0</v>
      </c>
      <c r="I43" s="32">
        <f>ROUND(ROUND(H43,2)*ROUND(G43,2),2)</f>
      </c>
      <c r="O43">
        <f>(I43*21)/100</f>
      </c>
      <c r="P43" t="s">
        <v>26</v>
      </c>
    </row>
    <row r="44" spans="1:5" ht="12.75" customHeight="1">
      <c r="A44" s="33" t="s">
        <v>53</v>
      </c>
      <c r="E44" s="34" t="s">
        <v>50</v>
      </c>
    </row>
    <row r="45" spans="1:5" ht="12.75" customHeight="1">
      <c r="A45" s="35" t="s">
        <v>54</v>
      </c>
      <c r="E45" s="36" t="s">
        <v>322</v>
      </c>
    </row>
    <row r="46" spans="1:5" ht="12.75" customHeight="1">
      <c r="A46" t="s">
        <v>56</v>
      </c>
      <c r="E46" s="34" t="s">
        <v>193</v>
      </c>
    </row>
    <row r="47" spans="1:16" ht="12.75" customHeight="1">
      <c r="A47" s="24" t="s">
        <v>48</v>
      </c>
      <c r="B47" s="29" t="s">
        <v>45</v>
      </c>
      <c r="C47" s="29" t="s">
        <v>323</v>
      </c>
      <c r="D47" s="24" t="s">
        <v>50</v>
      </c>
      <c r="E47" s="30" t="s">
        <v>324</v>
      </c>
      <c r="F47" s="31" t="s">
        <v>305</v>
      </c>
      <c r="G47" s="32">
        <v>1820</v>
      </c>
      <c r="H47" s="32">
        <v>0</v>
      </c>
      <c r="I47" s="32">
        <f>ROUND(ROUND(H47,2)*ROUND(G47,2),2)</f>
      </c>
      <c r="O47">
        <f>(I47*21)/100</f>
      </c>
      <c r="P47" t="s">
        <v>26</v>
      </c>
    </row>
    <row r="48" spans="1:5" ht="12.75" customHeight="1">
      <c r="A48" s="33" t="s">
        <v>53</v>
      </c>
      <c r="E48" s="34" t="s">
        <v>50</v>
      </c>
    </row>
    <row r="49" spans="1:5" ht="12.75" customHeight="1">
      <c r="A49" s="35" t="s">
        <v>54</v>
      </c>
      <c r="E49" s="36" t="s">
        <v>325</v>
      </c>
    </row>
    <row r="50" spans="1:5" ht="12.75" customHeight="1">
      <c r="A50" t="s">
        <v>56</v>
      </c>
      <c r="E50" s="34" t="s">
        <v>326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329</v>
      </c>
      <c r="I3" s="37">
        <f>0+I9+I34+I75+I136+I173+I210+I235+I264+I277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327</v>
      </c>
      <c r="D4" s="1"/>
      <c r="E4" s="14" t="s">
        <v>328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329</v>
      </c>
      <c r="D5" s="6"/>
      <c r="E5" s="18" t="s">
        <v>328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27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9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0+I10+I14+I18+I22+I26+I30</f>
      </c>
    </row>
    <row r="10" spans="1:16" ht="12.75" customHeight="1">
      <c r="A10" s="24" t="s">
        <v>48</v>
      </c>
      <c r="B10" s="29" t="s">
        <v>32</v>
      </c>
      <c r="C10" s="29" t="s">
        <v>90</v>
      </c>
      <c r="D10" s="24" t="s">
        <v>50</v>
      </c>
      <c r="E10" s="30" t="s">
        <v>91</v>
      </c>
      <c r="F10" s="31" t="s">
        <v>92</v>
      </c>
      <c r="G10" s="32">
        <v>603.13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2.75" customHeight="1">
      <c r="A11" s="33" t="s">
        <v>53</v>
      </c>
      <c r="E11" s="34" t="s">
        <v>93</v>
      </c>
    </row>
    <row r="12" spans="1:5" ht="12.75" customHeight="1">
      <c r="A12" s="35" t="s">
        <v>54</v>
      </c>
      <c r="E12" s="36" t="s">
        <v>330</v>
      </c>
    </row>
    <row r="13" spans="1:5" ht="12.75" customHeight="1">
      <c r="A13" t="s">
        <v>56</v>
      </c>
      <c r="E13" s="34" t="s">
        <v>95</v>
      </c>
    </row>
    <row r="14" spans="1:16" ht="12.75" customHeight="1">
      <c r="A14" s="24" t="s">
        <v>48</v>
      </c>
      <c r="B14" s="29" t="s">
        <v>26</v>
      </c>
      <c r="C14" s="29" t="s">
        <v>96</v>
      </c>
      <c r="D14" s="24" t="s">
        <v>50</v>
      </c>
      <c r="E14" s="30" t="s">
        <v>91</v>
      </c>
      <c r="F14" s="31" t="s">
        <v>97</v>
      </c>
      <c r="G14" s="32">
        <v>453.08</v>
      </c>
      <c r="H14" s="32">
        <v>0</v>
      </c>
      <c r="I14" s="32">
        <f>ROUND(ROUND(H14,2)*ROUND(G14,2),2)</f>
      </c>
      <c r="O14">
        <f>(I14*21)/100</f>
      </c>
      <c r="P14" t="s">
        <v>26</v>
      </c>
    </row>
    <row r="15" spans="1:5" ht="12.75" customHeight="1">
      <c r="A15" s="33" t="s">
        <v>53</v>
      </c>
      <c r="E15" s="34" t="s">
        <v>98</v>
      </c>
    </row>
    <row r="16" spans="1:5" ht="38.25" customHeight="1">
      <c r="A16" s="35" t="s">
        <v>54</v>
      </c>
      <c r="E16" s="36" t="s">
        <v>331</v>
      </c>
    </row>
    <row r="17" spans="1:5" ht="12.75" customHeight="1">
      <c r="A17" t="s">
        <v>56</v>
      </c>
      <c r="E17" s="34" t="s">
        <v>95</v>
      </c>
    </row>
    <row r="18" spans="1:16" ht="12.75" customHeight="1">
      <c r="A18" s="24" t="s">
        <v>48</v>
      </c>
      <c r="B18" s="29" t="s">
        <v>27</v>
      </c>
      <c r="C18" s="29" t="s">
        <v>332</v>
      </c>
      <c r="D18" s="24" t="s">
        <v>50</v>
      </c>
      <c r="E18" s="30" t="s">
        <v>333</v>
      </c>
      <c r="F18" s="31" t="s">
        <v>82</v>
      </c>
      <c r="G18" s="32">
        <v>1</v>
      </c>
      <c r="H18" s="32">
        <v>0</v>
      </c>
      <c r="I18" s="32">
        <f>ROUND(ROUND(H18,2)*ROUND(G18,2),2)</f>
      </c>
      <c r="O18">
        <f>(I18*21)/100</f>
      </c>
      <c r="P18" t="s">
        <v>26</v>
      </c>
    </row>
    <row r="19" spans="1:5" ht="12.75" customHeight="1">
      <c r="A19" s="33" t="s">
        <v>53</v>
      </c>
      <c r="E19" s="34" t="s">
        <v>50</v>
      </c>
    </row>
    <row r="20" spans="1:5" ht="12.75" customHeight="1">
      <c r="A20" s="35" t="s">
        <v>54</v>
      </c>
      <c r="E20" s="36" t="s">
        <v>50</v>
      </c>
    </row>
    <row r="21" spans="1:5" ht="12.75" customHeight="1">
      <c r="A21" t="s">
        <v>56</v>
      </c>
      <c r="E21" s="34" t="s">
        <v>61</v>
      </c>
    </row>
    <row r="22" spans="1:16" ht="12.75" customHeight="1">
      <c r="A22" s="24" t="s">
        <v>48</v>
      </c>
      <c r="B22" s="29" t="s">
        <v>36</v>
      </c>
      <c r="C22" s="29" t="s">
        <v>334</v>
      </c>
      <c r="D22" s="24" t="s">
        <v>50</v>
      </c>
      <c r="E22" s="30" t="s">
        <v>335</v>
      </c>
      <c r="F22" s="31" t="s">
        <v>82</v>
      </c>
      <c r="G22" s="32">
        <v>1</v>
      </c>
      <c r="H22" s="32">
        <v>0</v>
      </c>
      <c r="I22" s="32">
        <f>ROUND(ROUND(H22,2)*ROUND(G22,2),2)</f>
      </c>
      <c r="O22">
        <f>(I22*21)/100</f>
      </c>
      <c r="P22" t="s">
        <v>26</v>
      </c>
    </row>
    <row r="23" spans="1:5" ht="12.75" customHeight="1">
      <c r="A23" s="33" t="s">
        <v>53</v>
      </c>
      <c r="E23" s="34" t="s">
        <v>50</v>
      </c>
    </row>
    <row r="24" spans="1:5" ht="12.75" customHeight="1">
      <c r="A24" s="35" t="s">
        <v>54</v>
      </c>
      <c r="E24" s="36" t="s">
        <v>50</v>
      </c>
    </row>
    <row r="25" spans="1:5" ht="51" customHeight="1">
      <c r="A25" t="s">
        <v>56</v>
      </c>
      <c r="E25" s="34" t="s">
        <v>336</v>
      </c>
    </row>
    <row r="26" spans="1:16" ht="12.75" customHeight="1">
      <c r="A26" s="24" t="s">
        <v>48</v>
      </c>
      <c r="B26" s="29" t="s">
        <v>337</v>
      </c>
      <c r="C26" s="29" t="s">
        <v>338</v>
      </c>
      <c r="D26" s="24" t="s">
        <v>339</v>
      </c>
      <c r="E26" s="30" t="s">
        <v>340</v>
      </c>
      <c r="F26" s="31" t="s">
        <v>341</v>
      </c>
      <c r="G26" s="32">
        <v>1</v>
      </c>
      <c r="H26" s="32">
        <v>0</v>
      </c>
      <c r="I26" s="32">
        <f>ROUND(ROUND(H26,2)*ROUND(G26,2),2)</f>
      </c>
      <c r="O26">
        <f>(I26*0)/100</f>
      </c>
      <c r="P26" t="s">
        <v>30</v>
      </c>
    </row>
    <row r="27" spans="1:5" ht="12.75" customHeight="1">
      <c r="A27" s="33" t="s">
        <v>53</v>
      </c>
      <c r="E27" s="34" t="s">
        <v>50</v>
      </c>
    </row>
    <row r="28" spans="1:5" ht="76.5" customHeight="1">
      <c r="A28" s="35" t="s">
        <v>54</v>
      </c>
      <c r="E28" s="36" t="s">
        <v>342</v>
      </c>
    </row>
    <row r="29" spans="1:5" ht="12.75" customHeight="1">
      <c r="A29" t="s">
        <v>56</v>
      </c>
      <c r="E29" s="34" t="s">
        <v>50</v>
      </c>
    </row>
    <row r="30" spans="1:16" ht="12.75" customHeight="1">
      <c r="A30" s="24" t="s">
        <v>48</v>
      </c>
      <c r="B30" s="29" t="s">
        <v>343</v>
      </c>
      <c r="C30" s="29" t="s">
        <v>344</v>
      </c>
      <c r="D30" s="24" t="s">
        <v>339</v>
      </c>
      <c r="E30" s="30" t="s">
        <v>345</v>
      </c>
      <c r="F30" s="31" t="s">
        <v>341</v>
      </c>
      <c r="G30" s="32">
        <v>1</v>
      </c>
      <c r="H30" s="32">
        <v>0</v>
      </c>
      <c r="I30" s="32">
        <f>ROUND(ROUND(H30,2)*ROUND(G30,2),2)</f>
      </c>
      <c r="O30">
        <f>(I30*0)/100</f>
      </c>
      <c r="P30" t="s">
        <v>30</v>
      </c>
    </row>
    <row r="31" spans="1:5" ht="12.75" customHeight="1">
      <c r="A31" s="33" t="s">
        <v>53</v>
      </c>
      <c r="E31" s="34" t="s">
        <v>50</v>
      </c>
    </row>
    <row r="32" spans="1:5" ht="76.5" customHeight="1">
      <c r="A32" s="35" t="s">
        <v>54</v>
      </c>
      <c r="E32" s="36" t="s">
        <v>346</v>
      </c>
    </row>
    <row r="33" spans="1:5" ht="12.75" customHeight="1">
      <c r="A33" t="s">
        <v>56</v>
      </c>
      <c r="E33" s="34" t="s">
        <v>50</v>
      </c>
    </row>
    <row r="34" spans="1:9" ht="12.75" customHeight="1">
      <c r="A34" s="6" t="s">
        <v>46</v>
      </c>
      <c r="B34" s="6"/>
      <c r="C34" s="39" t="s">
        <v>32</v>
      </c>
      <c r="D34" s="6"/>
      <c r="E34" s="27" t="s">
        <v>100</v>
      </c>
      <c r="F34" s="6"/>
      <c r="G34" s="6"/>
      <c r="H34" s="6"/>
      <c r="I34" s="40">
        <f>0+I35+I39+I43+I47+I51+I55+I59+I63+I67+I71</f>
      </c>
    </row>
    <row r="35" spans="1:16" ht="12.75" customHeight="1">
      <c r="A35" s="24" t="s">
        <v>48</v>
      </c>
      <c r="B35" s="29" t="s">
        <v>38</v>
      </c>
      <c r="C35" s="29" t="s">
        <v>347</v>
      </c>
      <c r="D35" s="24" t="s">
        <v>50</v>
      </c>
      <c r="E35" s="30" t="s">
        <v>348</v>
      </c>
      <c r="F35" s="31" t="s">
        <v>82</v>
      </c>
      <c r="G35" s="32">
        <v>1</v>
      </c>
      <c r="H35" s="32">
        <v>0</v>
      </c>
      <c r="I35" s="32">
        <f>ROUND(ROUND(H35,2)*ROUND(G35,2),2)</f>
      </c>
      <c r="O35">
        <f>(I35*21)/100</f>
      </c>
      <c r="P35" t="s">
        <v>26</v>
      </c>
    </row>
    <row r="36" spans="1:5" ht="12.75" customHeight="1">
      <c r="A36" s="33" t="s">
        <v>53</v>
      </c>
      <c r="E36" s="34" t="s">
        <v>50</v>
      </c>
    </row>
    <row r="37" spans="1:5" ht="12.75" customHeight="1">
      <c r="A37" s="35" t="s">
        <v>54</v>
      </c>
      <c r="E37" s="36" t="s">
        <v>50</v>
      </c>
    </row>
    <row r="38" spans="1:5" ht="114.75" customHeight="1">
      <c r="A38" t="s">
        <v>56</v>
      </c>
      <c r="E38" s="34" t="s">
        <v>349</v>
      </c>
    </row>
    <row r="39" spans="1:16" ht="12.75" customHeight="1">
      <c r="A39" s="24" t="s">
        <v>48</v>
      </c>
      <c r="B39" s="29" t="s">
        <v>40</v>
      </c>
      <c r="C39" s="29" t="s">
        <v>350</v>
      </c>
      <c r="D39" s="24" t="s">
        <v>50</v>
      </c>
      <c r="E39" s="30" t="s">
        <v>351</v>
      </c>
      <c r="F39" s="31" t="s">
        <v>82</v>
      </c>
      <c r="G39" s="32">
        <v>1</v>
      </c>
      <c r="H39" s="32">
        <v>0</v>
      </c>
      <c r="I39" s="32">
        <f>ROUND(ROUND(H39,2)*ROUND(G39,2),2)</f>
      </c>
      <c r="O39">
        <f>(I39*21)/100</f>
      </c>
      <c r="P39" t="s">
        <v>26</v>
      </c>
    </row>
    <row r="40" spans="1:5" ht="12.75" customHeight="1">
      <c r="A40" s="33" t="s">
        <v>53</v>
      </c>
      <c r="E40" s="34" t="s">
        <v>50</v>
      </c>
    </row>
    <row r="41" spans="1:5" ht="12.75" customHeight="1">
      <c r="A41" s="35" t="s">
        <v>54</v>
      </c>
      <c r="E41" s="36" t="s">
        <v>50</v>
      </c>
    </row>
    <row r="42" spans="1:5" ht="114.75" customHeight="1">
      <c r="A42" t="s">
        <v>56</v>
      </c>
      <c r="E42" s="34" t="s">
        <v>349</v>
      </c>
    </row>
    <row r="43" spans="1:16" ht="12.75" customHeight="1">
      <c r="A43" s="24" t="s">
        <v>48</v>
      </c>
      <c r="B43" s="29" t="s">
        <v>74</v>
      </c>
      <c r="C43" s="29" t="s">
        <v>105</v>
      </c>
      <c r="D43" s="24" t="s">
        <v>50</v>
      </c>
      <c r="E43" s="30" t="s">
        <v>106</v>
      </c>
      <c r="F43" s="31" t="s">
        <v>92</v>
      </c>
      <c r="G43" s="32">
        <v>19.2</v>
      </c>
      <c r="H43" s="32">
        <v>0</v>
      </c>
      <c r="I43" s="32">
        <f>ROUND(ROUND(H43,2)*ROUND(G43,2),2)</f>
      </c>
      <c r="O43">
        <f>(I43*21)/100</f>
      </c>
      <c r="P43" t="s">
        <v>26</v>
      </c>
    </row>
    <row r="44" spans="1:5" ht="12.75" customHeight="1">
      <c r="A44" s="33" t="s">
        <v>53</v>
      </c>
      <c r="E44" s="34" t="s">
        <v>107</v>
      </c>
    </row>
    <row r="45" spans="1:5" ht="12.75" customHeight="1">
      <c r="A45" s="35" t="s">
        <v>54</v>
      </c>
      <c r="E45" s="36" t="s">
        <v>352</v>
      </c>
    </row>
    <row r="46" spans="1:5" ht="12.75" customHeight="1">
      <c r="A46" t="s">
        <v>56</v>
      </c>
      <c r="E46" s="34" t="s">
        <v>104</v>
      </c>
    </row>
    <row r="47" spans="1:16" ht="12.75" customHeight="1">
      <c r="A47" s="24" t="s">
        <v>48</v>
      </c>
      <c r="B47" s="29" t="s">
        <v>77</v>
      </c>
      <c r="C47" s="29" t="s">
        <v>353</v>
      </c>
      <c r="D47" s="24" t="s">
        <v>50</v>
      </c>
      <c r="E47" s="30" t="s">
        <v>354</v>
      </c>
      <c r="F47" s="31" t="s">
        <v>92</v>
      </c>
      <c r="G47" s="32">
        <v>102.72</v>
      </c>
      <c r="H47" s="32">
        <v>0</v>
      </c>
      <c r="I47" s="32">
        <f>ROUND(ROUND(H47,2)*ROUND(G47,2),2)</f>
      </c>
      <c r="O47">
        <f>(I47*21)/100</f>
      </c>
      <c r="P47" t="s">
        <v>26</v>
      </c>
    </row>
    <row r="48" spans="1:5" ht="12.75" customHeight="1">
      <c r="A48" s="33" t="s">
        <v>53</v>
      </c>
      <c r="E48" s="34" t="s">
        <v>50</v>
      </c>
    </row>
    <row r="49" spans="1:5" ht="12.75" customHeight="1">
      <c r="A49" s="35" t="s">
        <v>54</v>
      </c>
      <c r="E49" s="36" t="s">
        <v>355</v>
      </c>
    </row>
    <row r="50" spans="1:5" ht="293.25" customHeight="1">
      <c r="A50" t="s">
        <v>56</v>
      </c>
      <c r="E50" s="34" t="s">
        <v>218</v>
      </c>
    </row>
    <row r="51" spans="1:16" ht="12.75" customHeight="1">
      <c r="A51" s="24" t="s">
        <v>48</v>
      </c>
      <c r="B51" s="29" t="s">
        <v>43</v>
      </c>
      <c r="C51" s="29" t="s">
        <v>219</v>
      </c>
      <c r="D51" s="24" t="s">
        <v>50</v>
      </c>
      <c r="E51" s="30" t="s">
        <v>220</v>
      </c>
      <c r="F51" s="31" t="s">
        <v>92</v>
      </c>
      <c r="G51" s="32">
        <v>579.68</v>
      </c>
      <c r="H51" s="32">
        <v>0</v>
      </c>
      <c r="I51" s="32">
        <f>ROUND(ROUND(H51,2)*ROUND(G51,2),2)</f>
      </c>
      <c r="O51">
        <f>(I51*21)/100</f>
      </c>
      <c r="P51" t="s">
        <v>26</v>
      </c>
    </row>
    <row r="52" spans="1:5" ht="12.75" customHeight="1">
      <c r="A52" s="33" t="s">
        <v>53</v>
      </c>
      <c r="E52" s="34" t="s">
        <v>50</v>
      </c>
    </row>
    <row r="53" spans="1:5" ht="38.25" customHeight="1">
      <c r="A53" s="35" t="s">
        <v>54</v>
      </c>
      <c r="E53" s="36" t="s">
        <v>356</v>
      </c>
    </row>
    <row r="54" spans="1:5" ht="280.5" customHeight="1">
      <c r="A54" t="s">
        <v>56</v>
      </c>
      <c r="E54" s="34" t="s">
        <v>222</v>
      </c>
    </row>
    <row r="55" spans="1:16" ht="12.75" customHeight="1">
      <c r="A55" s="24" t="s">
        <v>48</v>
      </c>
      <c r="B55" s="29" t="s">
        <v>45</v>
      </c>
      <c r="C55" s="29" t="s">
        <v>223</v>
      </c>
      <c r="D55" s="24" t="s">
        <v>50</v>
      </c>
      <c r="E55" s="30" t="s">
        <v>224</v>
      </c>
      <c r="F55" s="31" t="s">
        <v>92</v>
      </c>
      <c r="G55" s="32">
        <v>817.69</v>
      </c>
      <c r="H55" s="32">
        <v>0</v>
      </c>
      <c r="I55" s="32">
        <f>ROUND(ROUND(H55,2)*ROUND(G55,2),2)</f>
      </c>
      <c r="O55">
        <f>(I55*21)/100</f>
      </c>
      <c r="P55" t="s">
        <v>26</v>
      </c>
    </row>
    <row r="56" spans="1:5" ht="12.75" customHeight="1">
      <c r="A56" s="33" t="s">
        <v>53</v>
      </c>
      <c r="E56" s="34" t="s">
        <v>50</v>
      </c>
    </row>
    <row r="57" spans="1:5" ht="38.25" customHeight="1">
      <c r="A57" s="35" t="s">
        <v>54</v>
      </c>
      <c r="E57" s="36" t="s">
        <v>357</v>
      </c>
    </row>
    <row r="58" spans="1:5" ht="255" customHeight="1">
      <c r="A58" t="s">
        <v>56</v>
      </c>
      <c r="E58" s="34" t="s">
        <v>112</v>
      </c>
    </row>
    <row r="59" spans="1:16" ht="12.75" customHeight="1">
      <c r="A59" s="24" t="s">
        <v>48</v>
      </c>
      <c r="B59" s="29" t="s">
        <v>135</v>
      </c>
      <c r="C59" s="29" t="s">
        <v>113</v>
      </c>
      <c r="D59" s="24" t="s">
        <v>50</v>
      </c>
      <c r="E59" s="30" t="s">
        <v>114</v>
      </c>
      <c r="F59" s="31" t="s">
        <v>92</v>
      </c>
      <c r="G59" s="32">
        <v>1080.09</v>
      </c>
      <c r="H59" s="32">
        <v>0</v>
      </c>
      <c r="I59" s="32">
        <f>ROUND(ROUND(H59,2)*ROUND(G59,2),2)</f>
      </c>
      <c r="O59">
        <f>(I59*21)/100</f>
      </c>
      <c r="P59" t="s">
        <v>26</v>
      </c>
    </row>
    <row r="60" spans="1:5" ht="12.75" customHeight="1">
      <c r="A60" s="33" t="s">
        <v>53</v>
      </c>
      <c r="E60" s="34" t="s">
        <v>50</v>
      </c>
    </row>
    <row r="61" spans="1:5" ht="51" customHeight="1">
      <c r="A61" s="35" t="s">
        <v>54</v>
      </c>
      <c r="E61" s="36" t="s">
        <v>358</v>
      </c>
    </row>
    <row r="62" spans="1:5" ht="165.75" customHeight="1">
      <c r="A62" t="s">
        <v>56</v>
      </c>
      <c r="E62" s="34" t="s">
        <v>115</v>
      </c>
    </row>
    <row r="63" spans="1:16" ht="12.75" customHeight="1">
      <c r="A63" s="24" t="s">
        <v>48</v>
      </c>
      <c r="B63" s="29" t="s">
        <v>141</v>
      </c>
      <c r="C63" s="29" t="s">
        <v>231</v>
      </c>
      <c r="D63" s="24" t="s">
        <v>50</v>
      </c>
      <c r="E63" s="30" t="s">
        <v>232</v>
      </c>
      <c r="F63" s="31" t="s">
        <v>92</v>
      </c>
      <c r="G63" s="32">
        <v>1221.26</v>
      </c>
      <c r="H63" s="32">
        <v>0</v>
      </c>
      <c r="I63" s="32">
        <f>ROUND(ROUND(H63,2)*ROUND(G63,2),2)</f>
      </c>
      <c r="O63">
        <f>(I63*21)/100</f>
      </c>
      <c r="P63" t="s">
        <v>26</v>
      </c>
    </row>
    <row r="64" spans="1:5" ht="12.75" customHeight="1">
      <c r="A64" s="33" t="s">
        <v>53</v>
      </c>
      <c r="E64" s="34" t="s">
        <v>50</v>
      </c>
    </row>
    <row r="65" spans="1:5" ht="102" customHeight="1">
      <c r="A65" s="35" t="s">
        <v>54</v>
      </c>
      <c r="E65" s="36" t="s">
        <v>359</v>
      </c>
    </row>
    <row r="66" spans="1:5" ht="191.25" customHeight="1">
      <c r="A66" t="s">
        <v>56</v>
      </c>
      <c r="E66" s="34" t="s">
        <v>234</v>
      </c>
    </row>
    <row r="67" spans="1:16" ht="12.75" customHeight="1">
      <c r="A67" s="24" t="s">
        <v>48</v>
      </c>
      <c r="B67" s="29" t="s">
        <v>146</v>
      </c>
      <c r="C67" s="29" t="s">
        <v>360</v>
      </c>
      <c r="D67" s="24" t="s">
        <v>50</v>
      </c>
      <c r="E67" s="30" t="s">
        <v>361</v>
      </c>
      <c r="F67" s="31" t="s">
        <v>92</v>
      </c>
      <c r="G67" s="32">
        <v>102.72</v>
      </c>
      <c r="H67" s="32">
        <v>0</v>
      </c>
      <c r="I67" s="32">
        <f>ROUND(ROUND(H67,2)*ROUND(G67,2),2)</f>
      </c>
      <c r="O67">
        <f>(I67*21)/100</f>
      </c>
      <c r="P67" t="s">
        <v>26</v>
      </c>
    </row>
    <row r="68" spans="1:5" ht="12.75" customHeight="1">
      <c r="A68" s="33" t="s">
        <v>53</v>
      </c>
      <c r="E68" s="34" t="s">
        <v>50</v>
      </c>
    </row>
    <row r="69" spans="1:5" ht="12.75" customHeight="1">
      <c r="A69" s="35" t="s">
        <v>54</v>
      </c>
      <c r="E69" s="36" t="s">
        <v>362</v>
      </c>
    </row>
    <row r="70" spans="1:5" ht="229.5" customHeight="1">
      <c r="A70" t="s">
        <v>56</v>
      </c>
      <c r="E70" s="34" t="s">
        <v>363</v>
      </c>
    </row>
    <row r="71" spans="1:16" ht="12.75" customHeight="1">
      <c r="A71" s="24" t="s">
        <v>48</v>
      </c>
      <c r="B71" s="29" t="s">
        <v>364</v>
      </c>
      <c r="C71" s="29" t="s">
        <v>365</v>
      </c>
      <c r="D71" s="24" t="s">
        <v>339</v>
      </c>
      <c r="E71" s="30" t="s">
        <v>366</v>
      </c>
      <c r="F71" s="31" t="s">
        <v>82</v>
      </c>
      <c r="G71" s="32">
        <v>4</v>
      </c>
      <c r="H71" s="32">
        <v>0</v>
      </c>
      <c r="I71" s="32">
        <f>ROUND(ROUND(H71,2)*ROUND(G71,2),2)</f>
      </c>
      <c r="O71">
        <f>(I71*0)/100</f>
      </c>
      <c r="P71" t="s">
        <v>30</v>
      </c>
    </row>
    <row r="72" spans="1:5" ht="12.75" customHeight="1">
      <c r="A72" s="33" t="s">
        <v>53</v>
      </c>
      <c r="E72" s="34" t="s">
        <v>367</v>
      </c>
    </row>
    <row r="73" spans="1:5" ht="12.75" customHeight="1">
      <c r="A73" s="35" t="s">
        <v>54</v>
      </c>
      <c r="E73" s="36" t="s">
        <v>50</v>
      </c>
    </row>
    <row r="74" spans="1:5" ht="38.25" customHeight="1">
      <c r="A74" t="s">
        <v>56</v>
      </c>
      <c r="E74" s="34" t="s">
        <v>368</v>
      </c>
    </row>
    <row r="75" spans="1:9" ht="12.75" customHeight="1">
      <c r="A75" s="6" t="s">
        <v>46</v>
      </c>
      <c r="B75" s="6"/>
      <c r="C75" s="39" t="s">
        <v>26</v>
      </c>
      <c r="D75" s="6"/>
      <c r="E75" s="27" t="s">
        <v>125</v>
      </c>
      <c r="F75" s="6"/>
      <c r="G75" s="6"/>
      <c r="H75" s="6"/>
      <c r="I75" s="40">
        <f>0+I76+I80+I84+I88+I92+I96+I100+I104+I108+I112+I116+I120+I124+I128+I132</f>
      </c>
    </row>
    <row r="76" spans="1:16" ht="12.75" customHeight="1">
      <c r="A76" s="24" t="s">
        <v>48</v>
      </c>
      <c r="B76" s="29" t="s">
        <v>151</v>
      </c>
      <c r="C76" s="29" t="s">
        <v>369</v>
      </c>
      <c r="D76" s="24" t="s">
        <v>50</v>
      </c>
      <c r="E76" s="30" t="s">
        <v>370</v>
      </c>
      <c r="F76" s="31" t="s">
        <v>92</v>
      </c>
      <c r="G76" s="32">
        <v>9.35</v>
      </c>
      <c r="H76" s="32">
        <v>0</v>
      </c>
      <c r="I76" s="32">
        <f>ROUND(ROUND(H76,2)*ROUND(G76,2),2)</f>
      </c>
      <c r="O76">
        <f>(I76*21)/100</f>
      </c>
      <c r="P76" t="s">
        <v>26</v>
      </c>
    </row>
    <row r="77" spans="1:5" ht="12.75" customHeight="1">
      <c r="A77" s="33" t="s">
        <v>53</v>
      </c>
      <c r="E77" s="34" t="s">
        <v>50</v>
      </c>
    </row>
    <row r="78" spans="1:5" ht="51" customHeight="1">
      <c r="A78" s="35" t="s">
        <v>54</v>
      </c>
      <c r="E78" s="36" t="s">
        <v>371</v>
      </c>
    </row>
    <row r="79" spans="1:5" ht="38.25" customHeight="1">
      <c r="A79" t="s">
        <v>56</v>
      </c>
      <c r="E79" s="34" t="s">
        <v>372</v>
      </c>
    </row>
    <row r="80" spans="1:16" ht="12.75" customHeight="1">
      <c r="A80" s="24" t="s">
        <v>48</v>
      </c>
      <c r="B80" s="29" t="s">
        <v>156</v>
      </c>
      <c r="C80" s="29" t="s">
        <v>373</v>
      </c>
      <c r="D80" s="24" t="s">
        <v>50</v>
      </c>
      <c r="E80" s="30" t="s">
        <v>374</v>
      </c>
      <c r="F80" s="31" t="s">
        <v>92</v>
      </c>
      <c r="G80" s="32">
        <v>0.32</v>
      </c>
      <c r="H80" s="32">
        <v>0</v>
      </c>
      <c r="I80" s="32">
        <f>ROUND(ROUND(H80,2)*ROUND(G80,2),2)</f>
      </c>
      <c r="O80">
        <f>(I80*21)/100</f>
      </c>
      <c r="P80" t="s">
        <v>26</v>
      </c>
    </row>
    <row r="81" spans="1:5" ht="12.75" customHeight="1">
      <c r="A81" s="33" t="s">
        <v>53</v>
      </c>
      <c r="E81" s="34" t="s">
        <v>50</v>
      </c>
    </row>
    <row r="82" spans="1:5" ht="38.25" customHeight="1">
      <c r="A82" s="35" t="s">
        <v>54</v>
      </c>
      <c r="E82" s="36" t="s">
        <v>375</v>
      </c>
    </row>
    <row r="83" spans="1:5" ht="38.25" customHeight="1">
      <c r="A83" t="s">
        <v>56</v>
      </c>
      <c r="E83" s="34" t="s">
        <v>372</v>
      </c>
    </row>
    <row r="84" spans="1:16" ht="12.75" customHeight="1">
      <c r="A84" s="24" t="s">
        <v>48</v>
      </c>
      <c r="B84" s="29" t="s">
        <v>160</v>
      </c>
      <c r="C84" s="29" t="s">
        <v>376</v>
      </c>
      <c r="D84" s="24" t="s">
        <v>50</v>
      </c>
      <c r="E84" s="30" t="s">
        <v>377</v>
      </c>
      <c r="F84" s="31" t="s">
        <v>92</v>
      </c>
      <c r="G84" s="32">
        <v>159.68</v>
      </c>
      <c r="H84" s="32">
        <v>0</v>
      </c>
      <c r="I84" s="32">
        <f>ROUND(ROUND(H84,2)*ROUND(G84,2),2)</f>
      </c>
      <c r="O84">
        <f>(I84*21)/100</f>
      </c>
      <c r="P84" t="s">
        <v>26</v>
      </c>
    </row>
    <row r="85" spans="1:5" ht="12.75" customHeight="1">
      <c r="A85" s="33" t="s">
        <v>53</v>
      </c>
      <c r="E85" s="34" t="s">
        <v>50</v>
      </c>
    </row>
    <row r="86" spans="1:5" ht="12.75" customHeight="1">
      <c r="A86" s="35" t="s">
        <v>54</v>
      </c>
      <c r="E86" s="36" t="s">
        <v>378</v>
      </c>
    </row>
    <row r="87" spans="1:5" ht="293.25" customHeight="1">
      <c r="A87" t="s">
        <v>56</v>
      </c>
      <c r="E87" s="34" t="s">
        <v>379</v>
      </c>
    </row>
    <row r="88" spans="1:16" ht="12.75" customHeight="1">
      <c r="A88" s="24" t="s">
        <v>48</v>
      </c>
      <c r="B88" s="29" t="s">
        <v>164</v>
      </c>
      <c r="C88" s="29" t="s">
        <v>380</v>
      </c>
      <c r="D88" s="24" t="s">
        <v>50</v>
      </c>
      <c r="E88" s="30" t="s">
        <v>381</v>
      </c>
      <c r="F88" s="31" t="s">
        <v>97</v>
      </c>
      <c r="G88" s="32">
        <v>17.56</v>
      </c>
      <c r="H88" s="32">
        <v>0</v>
      </c>
      <c r="I88" s="32">
        <f>ROUND(ROUND(H88,2)*ROUND(G88,2),2)</f>
      </c>
      <c r="O88">
        <f>(I88*21)/100</f>
      </c>
      <c r="P88" t="s">
        <v>26</v>
      </c>
    </row>
    <row r="89" spans="1:5" ht="12.75" customHeight="1">
      <c r="A89" s="33" t="s">
        <v>53</v>
      </c>
      <c r="E89" s="34" t="s">
        <v>50</v>
      </c>
    </row>
    <row r="90" spans="1:5" ht="12.75" customHeight="1">
      <c r="A90" s="35" t="s">
        <v>54</v>
      </c>
      <c r="E90" s="36" t="s">
        <v>382</v>
      </c>
    </row>
    <row r="91" spans="1:5" ht="191.25" customHeight="1">
      <c r="A91" t="s">
        <v>56</v>
      </c>
      <c r="E91" s="34" t="s">
        <v>383</v>
      </c>
    </row>
    <row r="92" spans="1:16" ht="12.75" customHeight="1">
      <c r="A92" s="24" t="s">
        <v>48</v>
      </c>
      <c r="B92" s="29" t="s">
        <v>169</v>
      </c>
      <c r="C92" s="29" t="s">
        <v>384</v>
      </c>
      <c r="D92" s="24" t="s">
        <v>50</v>
      </c>
      <c r="E92" s="30" t="s">
        <v>385</v>
      </c>
      <c r="F92" s="31" t="s">
        <v>97</v>
      </c>
      <c r="G92" s="32">
        <v>28.43</v>
      </c>
      <c r="H92" s="32">
        <v>0</v>
      </c>
      <c r="I92" s="32">
        <f>ROUND(ROUND(H92,2)*ROUND(G92,2),2)</f>
      </c>
      <c r="O92">
        <f>(I92*21)/100</f>
      </c>
      <c r="P92" t="s">
        <v>26</v>
      </c>
    </row>
    <row r="93" spans="1:5" ht="12.75" customHeight="1">
      <c r="A93" s="33" t="s">
        <v>53</v>
      </c>
      <c r="E93" s="34" t="s">
        <v>50</v>
      </c>
    </row>
    <row r="94" spans="1:5" ht="38.25" customHeight="1">
      <c r="A94" s="35" t="s">
        <v>54</v>
      </c>
      <c r="E94" s="36" t="s">
        <v>386</v>
      </c>
    </row>
    <row r="95" spans="1:5" ht="12.75" customHeight="1">
      <c r="A95" t="s">
        <v>56</v>
      </c>
      <c r="E95" s="34" t="s">
        <v>387</v>
      </c>
    </row>
    <row r="96" spans="1:16" ht="12.75" customHeight="1">
      <c r="A96" s="24" t="s">
        <v>48</v>
      </c>
      <c r="B96" s="29" t="s">
        <v>173</v>
      </c>
      <c r="C96" s="29" t="s">
        <v>388</v>
      </c>
      <c r="D96" s="24" t="s">
        <v>50</v>
      </c>
      <c r="E96" s="30" t="s">
        <v>389</v>
      </c>
      <c r="F96" s="31" t="s">
        <v>92</v>
      </c>
      <c r="G96" s="32">
        <v>46.72</v>
      </c>
      <c r="H96" s="32">
        <v>0</v>
      </c>
      <c r="I96" s="32">
        <f>ROUND(ROUND(H96,2)*ROUND(G96,2),2)</f>
      </c>
      <c r="O96">
        <f>(I96*21)/100</f>
      </c>
      <c r="P96" t="s">
        <v>26</v>
      </c>
    </row>
    <row r="97" spans="1:5" ht="12.75" customHeight="1">
      <c r="A97" s="33" t="s">
        <v>53</v>
      </c>
      <c r="E97" s="34" t="s">
        <v>50</v>
      </c>
    </row>
    <row r="98" spans="1:5" ht="12.75" customHeight="1">
      <c r="A98" s="35" t="s">
        <v>54</v>
      </c>
      <c r="E98" s="36" t="s">
        <v>390</v>
      </c>
    </row>
    <row r="99" spans="1:5" ht="12.75" customHeight="1">
      <c r="A99" t="s">
        <v>56</v>
      </c>
      <c r="E99" s="34" t="s">
        <v>391</v>
      </c>
    </row>
    <row r="100" spans="1:16" ht="12.75" customHeight="1">
      <c r="A100" s="24" t="s">
        <v>48</v>
      </c>
      <c r="B100" s="29" t="s">
        <v>178</v>
      </c>
      <c r="C100" s="29" t="s">
        <v>392</v>
      </c>
      <c r="D100" s="24" t="s">
        <v>50</v>
      </c>
      <c r="E100" s="30" t="s">
        <v>393</v>
      </c>
      <c r="F100" s="31" t="s">
        <v>132</v>
      </c>
      <c r="G100" s="32">
        <v>210</v>
      </c>
      <c r="H100" s="32">
        <v>0</v>
      </c>
      <c r="I100" s="32">
        <f>ROUND(ROUND(H100,2)*ROUND(G100,2),2)</f>
      </c>
      <c r="O100">
        <f>(I100*21)/100</f>
      </c>
      <c r="P100" t="s">
        <v>26</v>
      </c>
    </row>
    <row r="101" spans="1:5" ht="12.75" customHeight="1">
      <c r="A101" s="33" t="s">
        <v>53</v>
      </c>
      <c r="E101" s="34" t="s">
        <v>50</v>
      </c>
    </row>
    <row r="102" spans="1:5" ht="12.75" customHeight="1">
      <c r="A102" s="35" t="s">
        <v>54</v>
      </c>
      <c r="E102" s="36" t="s">
        <v>394</v>
      </c>
    </row>
    <row r="103" spans="1:5" ht="63.75" customHeight="1">
      <c r="A103" t="s">
        <v>56</v>
      </c>
      <c r="E103" s="34" t="s">
        <v>395</v>
      </c>
    </row>
    <row r="104" spans="1:16" ht="12.75" customHeight="1">
      <c r="A104" s="24" t="s">
        <v>48</v>
      </c>
      <c r="B104" s="29" t="s">
        <v>183</v>
      </c>
      <c r="C104" s="29" t="s">
        <v>396</v>
      </c>
      <c r="D104" s="24" t="s">
        <v>50</v>
      </c>
      <c r="E104" s="30" t="s">
        <v>397</v>
      </c>
      <c r="F104" s="31" t="s">
        <v>132</v>
      </c>
      <c r="G104" s="32">
        <v>657.2</v>
      </c>
      <c r="H104" s="32">
        <v>0</v>
      </c>
      <c r="I104" s="32">
        <f>ROUND(ROUND(H104,2)*ROUND(G104,2),2)</f>
      </c>
      <c r="O104">
        <f>(I104*21)/100</f>
      </c>
      <c r="P104" t="s">
        <v>26</v>
      </c>
    </row>
    <row r="105" spans="1:5" ht="12.75" customHeight="1">
      <c r="A105" s="33" t="s">
        <v>53</v>
      </c>
      <c r="E105" s="34" t="s">
        <v>50</v>
      </c>
    </row>
    <row r="106" spans="1:5" ht="12.75" customHeight="1">
      <c r="A106" s="35" t="s">
        <v>54</v>
      </c>
      <c r="E106" s="36" t="s">
        <v>398</v>
      </c>
    </row>
    <row r="107" spans="1:5" ht="153" customHeight="1">
      <c r="A107" t="s">
        <v>56</v>
      </c>
      <c r="E107" s="34" t="s">
        <v>399</v>
      </c>
    </row>
    <row r="108" spans="1:16" ht="12.75" customHeight="1">
      <c r="A108" s="24" t="s">
        <v>48</v>
      </c>
      <c r="B108" s="29" t="s">
        <v>188</v>
      </c>
      <c r="C108" s="29" t="s">
        <v>400</v>
      </c>
      <c r="D108" s="24" t="s">
        <v>50</v>
      </c>
      <c r="E108" s="30" t="s">
        <v>401</v>
      </c>
      <c r="F108" s="31" t="s">
        <v>132</v>
      </c>
      <c r="G108" s="32">
        <v>349.7</v>
      </c>
      <c r="H108" s="32">
        <v>0</v>
      </c>
      <c r="I108" s="32">
        <f>ROUND(ROUND(H108,2)*ROUND(G108,2),2)</f>
      </c>
      <c r="O108">
        <f>(I108*21)/100</f>
      </c>
      <c r="P108" t="s">
        <v>26</v>
      </c>
    </row>
    <row r="109" spans="1:5" ht="12.75" customHeight="1">
      <c r="A109" s="33" t="s">
        <v>53</v>
      </c>
      <c r="E109" s="34" t="s">
        <v>402</v>
      </c>
    </row>
    <row r="110" spans="1:5" ht="51" customHeight="1">
      <c r="A110" s="35" t="s">
        <v>54</v>
      </c>
      <c r="E110" s="36" t="s">
        <v>403</v>
      </c>
    </row>
    <row r="111" spans="1:5" ht="153" customHeight="1">
      <c r="A111" t="s">
        <v>56</v>
      </c>
      <c r="E111" s="34" t="s">
        <v>399</v>
      </c>
    </row>
    <row r="112" spans="1:16" ht="12.75" customHeight="1">
      <c r="A112" s="24" t="s">
        <v>48</v>
      </c>
      <c r="B112" s="29" t="s">
        <v>194</v>
      </c>
      <c r="C112" s="29" t="s">
        <v>404</v>
      </c>
      <c r="D112" s="24" t="s">
        <v>50</v>
      </c>
      <c r="E112" s="30" t="s">
        <v>405</v>
      </c>
      <c r="F112" s="31" t="s">
        <v>92</v>
      </c>
      <c r="G112" s="32">
        <v>3.44</v>
      </c>
      <c r="H112" s="32">
        <v>0</v>
      </c>
      <c r="I112" s="32">
        <f>ROUND(ROUND(H112,2)*ROUND(G112,2),2)</f>
      </c>
      <c r="O112">
        <f>(I112*21)/100</f>
      </c>
      <c r="P112" t="s">
        <v>26</v>
      </c>
    </row>
    <row r="113" spans="1:5" ht="12.75" customHeight="1">
      <c r="A113" s="33" t="s">
        <v>53</v>
      </c>
      <c r="E113" s="34" t="s">
        <v>50</v>
      </c>
    </row>
    <row r="114" spans="1:5" ht="12.75" customHeight="1">
      <c r="A114" s="35" t="s">
        <v>54</v>
      </c>
      <c r="E114" s="36" t="s">
        <v>406</v>
      </c>
    </row>
    <row r="115" spans="1:5" ht="216.75" customHeight="1">
      <c r="A115" t="s">
        <v>56</v>
      </c>
      <c r="E115" s="34" t="s">
        <v>407</v>
      </c>
    </row>
    <row r="116" spans="1:16" ht="12.75" customHeight="1">
      <c r="A116" s="24" t="s">
        <v>48</v>
      </c>
      <c r="B116" s="29" t="s">
        <v>203</v>
      </c>
      <c r="C116" s="29" t="s">
        <v>408</v>
      </c>
      <c r="D116" s="24" t="s">
        <v>50</v>
      </c>
      <c r="E116" s="30" t="s">
        <v>409</v>
      </c>
      <c r="F116" s="31" t="s">
        <v>92</v>
      </c>
      <c r="G116" s="32">
        <v>17.16</v>
      </c>
      <c r="H116" s="32">
        <v>0</v>
      </c>
      <c r="I116" s="32">
        <f>ROUND(ROUND(H116,2)*ROUND(G116,2),2)</f>
      </c>
      <c r="O116">
        <f>(I116*21)/100</f>
      </c>
      <c r="P116" t="s">
        <v>26</v>
      </c>
    </row>
    <row r="117" spans="1:5" ht="12.75" customHeight="1">
      <c r="A117" s="33" t="s">
        <v>53</v>
      </c>
      <c r="E117" s="34" t="s">
        <v>50</v>
      </c>
    </row>
    <row r="118" spans="1:5" ht="38.25" customHeight="1">
      <c r="A118" s="35" t="s">
        <v>54</v>
      </c>
      <c r="E118" s="36" t="s">
        <v>410</v>
      </c>
    </row>
    <row r="119" spans="1:5" ht="216.75" customHeight="1">
      <c r="A119" t="s">
        <v>56</v>
      </c>
      <c r="E119" s="34" t="s">
        <v>407</v>
      </c>
    </row>
    <row r="120" spans="1:16" ht="12.75" customHeight="1">
      <c r="A120" s="24" t="s">
        <v>48</v>
      </c>
      <c r="B120" s="29" t="s">
        <v>274</v>
      </c>
      <c r="C120" s="29" t="s">
        <v>411</v>
      </c>
      <c r="D120" s="24" t="s">
        <v>50</v>
      </c>
      <c r="E120" s="30" t="s">
        <v>412</v>
      </c>
      <c r="F120" s="31" t="s">
        <v>97</v>
      </c>
      <c r="G120" s="32">
        <v>3</v>
      </c>
      <c r="H120" s="32">
        <v>0</v>
      </c>
      <c r="I120" s="32">
        <f>ROUND(ROUND(H120,2)*ROUND(G120,2),2)</f>
      </c>
      <c r="O120">
        <f>(I120*21)/100</f>
      </c>
      <c r="P120" t="s">
        <v>26</v>
      </c>
    </row>
    <row r="121" spans="1:5" ht="12.75" customHeight="1">
      <c r="A121" s="33" t="s">
        <v>53</v>
      </c>
      <c r="E121" s="34" t="s">
        <v>50</v>
      </c>
    </row>
    <row r="122" spans="1:5" ht="12.75" customHeight="1">
      <c r="A122" s="35" t="s">
        <v>54</v>
      </c>
      <c r="E122" s="36" t="s">
        <v>413</v>
      </c>
    </row>
    <row r="123" spans="1:5" ht="178.5" customHeight="1">
      <c r="A123" t="s">
        <v>56</v>
      </c>
      <c r="E123" s="34" t="s">
        <v>414</v>
      </c>
    </row>
    <row r="124" spans="1:16" ht="12.75" customHeight="1">
      <c r="A124" s="24" t="s">
        <v>48</v>
      </c>
      <c r="B124" s="29" t="s">
        <v>278</v>
      </c>
      <c r="C124" s="29" t="s">
        <v>415</v>
      </c>
      <c r="D124" s="24" t="s">
        <v>50</v>
      </c>
      <c r="E124" s="30" t="s">
        <v>416</v>
      </c>
      <c r="F124" s="31" t="s">
        <v>82</v>
      </c>
      <c r="G124" s="32">
        <v>28</v>
      </c>
      <c r="H124" s="32">
        <v>0</v>
      </c>
      <c r="I124" s="32">
        <f>ROUND(ROUND(H124,2)*ROUND(G124,2),2)</f>
      </c>
      <c r="O124">
        <f>(I124*21)/100</f>
      </c>
      <c r="P124" t="s">
        <v>26</v>
      </c>
    </row>
    <row r="125" spans="1:5" ht="12.75" customHeight="1">
      <c r="A125" s="33" t="s">
        <v>53</v>
      </c>
      <c r="E125" s="34" t="s">
        <v>417</v>
      </c>
    </row>
    <row r="126" spans="1:5" ht="12.75" customHeight="1">
      <c r="A126" s="35" t="s">
        <v>54</v>
      </c>
      <c r="E126" s="36" t="s">
        <v>418</v>
      </c>
    </row>
    <row r="127" spans="1:5" ht="25.5" customHeight="1">
      <c r="A127" t="s">
        <v>56</v>
      </c>
      <c r="E127" s="34" t="s">
        <v>419</v>
      </c>
    </row>
    <row r="128" spans="1:16" ht="12.75" customHeight="1">
      <c r="A128" s="24" t="s">
        <v>48</v>
      </c>
      <c r="B128" s="29" t="s">
        <v>283</v>
      </c>
      <c r="C128" s="29" t="s">
        <v>420</v>
      </c>
      <c r="D128" s="24" t="s">
        <v>50</v>
      </c>
      <c r="E128" s="30" t="s">
        <v>421</v>
      </c>
      <c r="F128" s="31" t="s">
        <v>122</v>
      </c>
      <c r="G128" s="32">
        <v>238</v>
      </c>
      <c r="H128" s="32">
        <v>0</v>
      </c>
      <c r="I128" s="32">
        <f>ROUND(ROUND(H128,2)*ROUND(G128,2),2)</f>
      </c>
      <c r="O128">
        <f>(I128*21)/100</f>
      </c>
      <c r="P128" t="s">
        <v>26</v>
      </c>
    </row>
    <row r="129" spans="1:5" ht="12.75" customHeight="1">
      <c r="A129" s="33" t="s">
        <v>53</v>
      </c>
      <c r="E129" s="34" t="s">
        <v>50</v>
      </c>
    </row>
    <row r="130" spans="1:5" ht="12.75" customHeight="1">
      <c r="A130" s="35" t="s">
        <v>54</v>
      </c>
      <c r="E130" s="36" t="s">
        <v>422</v>
      </c>
    </row>
    <row r="131" spans="1:5" ht="102" customHeight="1">
      <c r="A131" t="s">
        <v>56</v>
      </c>
      <c r="E131" s="34" t="s">
        <v>423</v>
      </c>
    </row>
    <row r="132" spans="1:16" ht="12.75" customHeight="1">
      <c r="A132" s="24" t="s">
        <v>48</v>
      </c>
      <c r="B132" s="29" t="s">
        <v>288</v>
      </c>
      <c r="C132" s="29" t="s">
        <v>424</v>
      </c>
      <c r="D132" s="24" t="s">
        <v>50</v>
      </c>
      <c r="E132" s="30" t="s">
        <v>425</v>
      </c>
      <c r="F132" s="31" t="s">
        <v>122</v>
      </c>
      <c r="G132" s="32">
        <v>119</v>
      </c>
      <c r="H132" s="32">
        <v>0</v>
      </c>
      <c r="I132" s="32">
        <f>ROUND(ROUND(H132,2)*ROUND(G132,2),2)</f>
      </c>
      <c r="O132">
        <f>(I132*21)/100</f>
      </c>
      <c r="P132" t="s">
        <v>26</v>
      </c>
    </row>
    <row r="133" spans="1:5" ht="12.75" customHeight="1">
      <c r="A133" s="33" t="s">
        <v>53</v>
      </c>
      <c r="E133" s="34" t="s">
        <v>50</v>
      </c>
    </row>
    <row r="134" spans="1:5" ht="51" customHeight="1">
      <c r="A134" s="35" t="s">
        <v>54</v>
      </c>
      <c r="E134" s="36" t="s">
        <v>426</v>
      </c>
    </row>
    <row r="135" spans="1:5" ht="102" customHeight="1">
      <c r="A135" t="s">
        <v>56</v>
      </c>
      <c r="E135" s="34" t="s">
        <v>427</v>
      </c>
    </row>
    <row r="136" spans="1:9" ht="12.75" customHeight="1">
      <c r="A136" s="6" t="s">
        <v>46</v>
      </c>
      <c r="B136" s="6"/>
      <c r="C136" s="39" t="s">
        <v>27</v>
      </c>
      <c r="D136" s="6"/>
      <c r="E136" s="27" t="s">
        <v>239</v>
      </c>
      <c r="F136" s="6"/>
      <c r="G136" s="6"/>
      <c r="H136" s="6"/>
      <c r="I136" s="40">
        <f>0+I137+I141+I145+I149+I153+I157+I161+I165+I169</f>
      </c>
    </row>
    <row r="137" spans="1:16" ht="12.75" customHeight="1">
      <c r="A137" s="24" t="s">
        <v>48</v>
      </c>
      <c r="B137" s="29" t="s">
        <v>428</v>
      </c>
      <c r="C137" s="29" t="s">
        <v>429</v>
      </c>
      <c r="D137" s="24" t="s">
        <v>50</v>
      </c>
      <c r="E137" s="30" t="s">
        <v>430</v>
      </c>
      <c r="F137" s="31" t="s">
        <v>431</v>
      </c>
      <c r="G137" s="32">
        <v>528</v>
      </c>
      <c r="H137" s="32">
        <v>0</v>
      </c>
      <c r="I137" s="32">
        <f>ROUND(ROUND(H137,2)*ROUND(G137,2),2)</f>
      </c>
      <c r="O137">
        <f>(I137*21)/100</f>
      </c>
      <c r="P137" t="s">
        <v>26</v>
      </c>
    </row>
    <row r="138" spans="1:5" ht="12.75" customHeight="1">
      <c r="A138" s="33" t="s">
        <v>53</v>
      </c>
      <c r="E138" s="34" t="s">
        <v>50</v>
      </c>
    </row>
    <row r="139" spans="1:5" ht="12.75" customHeight="1">
      <c r="A139" s="35" t="s">
        <v>54</v>
      </c>
      <c r="E139" s="36" t="s">
        <v>432</v>
      </c>
    </row>
    <row r="140" spans="1:5" ht="12.75" customHeight="1">
      <c r="A140" t="s">
        <v>56</v>
      </c>
      <c r="E140" s="34" t="s">
        <v>433</v>
      </c>
    </row>
    <row r="141" spans="1:16" ht="12.75" customHeight="1">
      <c r="A141" s="24" t="s">
        <v>48</v>
      </c>
      <c r="B141" s="29" t="s">
        <v>434</v>
      </c>
      <c r="C141" s="29" t="s">
        <v>435</v>
      </c>
      <c r="D141" s="24" t="s">
        <v>50</v>
      </c>
      <c r="E141" s="30" t="s">
        <v>436</v>
      </c>
      <c r="F141" s="31" t="s">
        <v>92</v>
      </c>
      <c r="G141" s="32">
        <v>25.06</v>
      </c>
      <c r="H141" s="32">
        <v>0</v>
      </c>
      <c r="I141" s="32">
        <f>ROUND(ROUND(H141,2)*ROUND(G141,2),2)</f>
      </c>
      <c r="O141">
        <f>(I141*21)/100</f>
      </c>
      <c r="P141" t="s">
        <v>26</v>
      </c>
    </row>
    <row r="142" spans="1:5" ht="12.75" customHeight="1">
      <c r="A142" s="33" t="s">
        <v>53</v>
      </c>
      <c r="E142" s="34" t="s">
        <v>437</v>
      </c>
    </row>
    <row r="143" spans="1:5" ht="12.75" customHeight="1">
      <c r="A143" s="35" t="s">
        <v>54</v>
      </c>
      <c r="E143" s="36" t="s">
        <v>438</v>
      </c>
    </row>
    <row r="144" spans="1:5" ht="229.5" customHeight="1">
      <c r="A144" t="s">
        <v>56</v>
      </c>
      <c r="E144" s="34" t="s">
        <v>439</v>
      </c>
    </row>
    <row r="145" spans="1:16" ht="12.75" customHeight="1">
      <c r="A145" s="24" t="s">
        <v>48</v>
      </c>
      <c r="B145" s="29" t="s">
        <v>440</v>
      </c>
      <c r="C145" s="29" t="s">
        <v>441</v>
      </c>
      <c r="D145" s="24" t="s">
        <v>50</v>
      </c>
      <c r="E145" s="30" t="s">
        <v>442</v>
      </c>
      <c r="F145" s="31" t="s">
        <v>97</v>
      </c>
      <c r="G145" s="32">
        <v>3.13</v>
      </c>
      <c r="H145" s="32">
        <v>0</v>
      </c>
      <c r="I145" s="32">
        <f>ROUND(ROUND(H145,2)*ROUND(G145,2),2)</f>
      </c>
      <c r="O145">
        <f>(I145*21)/100</f>
      </c>
      <c r="P145" t="s">
        <v>26</v>
      </c>
    </row>
    <row r="146" spans="1:5" ht="12.75" customHeight="1">
      <c r="A146" s="33" t="s">
        <v>53</v>
      </c>
      <c r="E146" s="34" t="s">
        <v>50</v>
      </c>
    </row>
    <row r="147" spans="1:5" ht="12.75" customHeight="1">
      <c r="A147" s="35" t="s">
        <v>54</v>
      </c>
      <c r="E147" s="36" t="s">
        <v>443</v>
      </c>
    </row>
    <row r="148" spans="1:5" ht="178.5" customHeight="1">
      <c r="A148" t="s">
        <v>56</v>
      </c>
      <c r="E148" s="34" t="s">
        <v>444</v>
      </c>
    </row>
    <row r="149" spans="1:16" ht="12.75" customHeight="1">
      <c r="A149" s="24" t="s">
        <v>48</v>
      </c>
      <c r="B149" s="29" t="s">
        <v>445</v>
      </c>
      <c r="C149" s="29" t="s">
        <v>446</v>
      </c>
      <c r="D149" s="24" t="s">
        <v>50</v>
      </c>
      <c r="E149" s="30" t="s">
        <v>447</v>
      </c>
      <c r="F149" s="31" t="s">
        <v>92</v>
      </c>
      <c r="G149" s="32">
        <v>29.76</v>
      </c>
      <c r="H149" s="32">
        <v>0</v>
      </c>
      <c r="I149" s="32">
        <f>ROUND(ROUND(H149,2)*ROUND(G149,2),2)</f>
      </c>
      <c r="O149">
        <f>(I149*21)/100</f>
      </c>
      <c r="P149" t="s">
        <v>26</v>
      </c>
    </row>
    <row r="150" spans="1:5" ht="12.75" customHeight="1">
      <c r="A150" s="33" t="s">
        <v>53</v>
      </c>
      <c r="E150" s="34" t="s">
        <v>50</v>
      </c>
    </row>
    <row r="151" spans="1:5" ht="63.75" customHeight="1">
      <c r="A151" s="35" t="s">
        <v>54</v>
      </c>
      <c r="E151" s="36" t="s">
        <v>448</v>
      </c>
    </row>
    <row r="152" spans="1:5" ht="216.75" customHeight="1">
      <c r="A152" t="s">
        <v>56</v>
      </c>
      <c r="E152" s="34" t="s">
        <v>247</v>
      </c>
    </row>
    <row r="153" spans="1:16" ht="12.75" customHeight="1">
      <c r="A153" s="24" t="s">
        <v>48</v>
      </c>
      <c r="B153" s="29" t="s">
        <v>449</v>
      </c>
      <c r="C153" s="29" t="s">
        <v>450</v>
      </c>
      <c r="D153" s="24" t="s">
        <v>50</v>
      </c>
      <c r="E153" s="30" t="s">
        <v>451</v>
      </c>
      <c r="F153" s="31" t="s">
        <v>97</v>
      </c>
      <c r="G153" s="32">
        <v>5.95</v>
      </c>
      <c r="H153" s="32">
        <v>0</v>
      </c>
      <c r="I153" s="32">
        <f>ROUND(ROUND(H153,2)*ROUND(G153,2),2)</f>
      </c>
      <c r="O153">
        <f>(I153*21)/100</f>
      </c>
      <c r="P153" t="s">
        <v>26</v>
      </c>
    </row>
    <row r="154" spans="1:5" ht="12.75" customHeight="1">
      <c r="A154" s="33" t="s">
        <v>53</v>
      </c>
      <c r="E154" s="34" t="s">
        <v>50</v>
      </c>
    </row>
    <row r="155" spans="1:5" ht="12.75" customHeight="1">
      <c r="A155" s="35" t="s">
        <v>54</v>
      </c>
      <c r="E155" s="36" t="s">
        <v>452</v>
      </c>
    </row>
    <row r="156" spans="1:5" ht="178.5" customHeight="1">
      <c r="A156" t="s">
        <v>56</v>
      </c>
      <c r="E156" s="34" t="s">
        <v>414</v>
      </c>
    </row>
    <row r="157" spans="1:16" ht="12.75" customHeight="1">
      <c r="A157" s="24" t="s">
        <v>48</v>
      </c>
      <c r="B157" s="29" t="s">
        <v>453</v>
      </c>
      <c r="C157" s="29" t="s">
        <v>454</v>
      </c>
      <c r="D157" s="24" t="s">
        <v>50</v>
      </c>
      <c r="E157" s="30" t="s">
        <v>455</v>
      </c>
      <c r="F157" s="31" t="s">
        <v>92</v>
      </c>
      <c r="G157" s="32">
        <v>274.78</v>
      </c>
      <c r="H157" s="32">
        <v>0</v>
      </c>
      <c r="I157" s="32">
        <f>ROUND(ROUND(H157,2)*ROUND(G157,2),2)</f>
      </c>
      <c r="O157">
        <f>(I157*21)/100</f>
      </c>
      <c r="P157" t="s">
        <v>26</v>
      </c>
    </row>
    <row r="158" spans="1:5" ht="12.75" customHeight="1">
      <c r="A158" s="33" t="s">
        <v>53</v>
      </c>
      <c r="E158" s="34" t="s">
        <v>50</v>
      </c>
    </row>
    <row r="159" spans="1:5" ht="140.25" customHeight="1">
      <c r="A159" s="35" t="s">
        <v>54</v>
      </c>
      <c r="E159" s="36" t="s">
        <v>456</v>
      </c>
    </row>
    <row r="160" spans="1:5" ht="216.75" customHeight="1">
      <c r="A160" t="s">
        <v>56</v>
      </c>
      <c r="E160" s="34" t="s">
        <v>247</v>
      </c>
    </row>
    <row r="161" spans="1:16" ht="12.75" customHeight="1">
      <c r="A161" s="24" t="s">
        <v>48</v>
      </c>
      <c r="B161" s="29" t="s">
        <v>457</v>
      </c>
      <c r="C161" s="29" t="s">
        <v>458</v>
      </c>
      <c r="D161" s="24" t="s">
        <v>50</v>
      </c>
      <c r="E161" s="30" t="s">
        <v>459</v>
      </c>
      <c r="F161" s="31" t="s">
        <v>97</v>
      </c>
      <c r="G161" s="32">
        <v>58.51</v>
      </c>
      <c r="H161" s="32">
        <v>0</v>
      </c>
      <c r="I161" s="32">
        <f>ROUND(ROUND(H161,2)*ROUND(G161,2),2)</f>
      </c>
      <c r="O161">
        <f>(I161*21)/100</f>
      </c>
      <c r="P161" t="s">
        <v>26</v>
      </c>
    </row>
    <row r="162" spans="1:5" ht="12.75" customHeight="1">
      <c r="A162" s="33" t="s">
        <v>53</v>
      </c>
      <c r="E162" s="34" t="s">
        <v>50</v>
      </c>
    </row>
    <row r="163" spans="1:5" ht="12.75" customHeight="1">
      <c r="A163" s="35" t="s">
        <v>54</v>
      </c>
      <c r="E163" s="36" t="s">
        <v>460</v>
      </c>
    </row>
    <row r="164" spans="1:5" ht="178.5" customHeight="1">
      <c r="A164" t="s">
        <v>56</v>
      </c>
      <c r="E164" s="34" t="s">
        <v>414</v>
      </c>
    </row>
    <row r="165" spans="1:16" ht="12.75" customHeight="1">
      <c r="A165" s="24" t="s">
        <v>48</v>
      </c>
      <c r="B165" s="29" t="s">
        <v>461</v>
      </c>
      <c r="C165" s="29" t="s">
        <v>462</v>
      </c>
      <c r="D165" s="24" t="s">
        <v>50</v>
      </c>
      <c r="E165" s="30" t="s">
        <v>463</v>
      </c>
      <c r="F165" s="31" t="s">
        <v>92</v>
      </c>
      <c r="G165" s="32">
        <v>2.7</v>
      </c>
      <c r="H165" s="32">
        <v>0</v>
      </c>
      <c r="I165" s="32">
        <f>ROUND(ROUND(H165,2)*ROUND(G165,2),2)</f>
      </c>
      <c r="O165">
        <f>(I165*0)/100</f>
      </c>
      <c r="P165" t="s">
        <v>30</v>
      </c>
    </row>
    <row r="166" spans="1:5" ht="12.75" customHeight="1">
      <c r="A166" s="33" t="s">
        <v>53</v>
      </c>
      <c r="E166" s="34" t="s">
        <v>50</v>
      </c>
    </row>
    <row r="167" spans="1:5" ht="12.75" customHeight="1">
      <c r="A167" s="35" t="s">
        <v>54</v>
      </c>
      <c r="E167" s="36" t="s">
        <v>464</v>
      </c>
    </row>
    <row r="168" spans="1:5" ht="216.75" customHeight="1">
      <c r="A168" t="s">
        <v>56</v>
      </c>
      <c r="E168" s="34" t="s">
        <v>465</v>
      </c>
    </row>
    <row r="169" spans="1:16" ht="12.75" customHeight="1">
      <c r="A169" s="24" t="s">
        <v>48</v>
      </c>
      <c r="B169" s="29" t="s">
        <v>466</v>
      </c>
      <c r="C169" s="29" t="s">
        <v>467</v>
      </c>
      <c r="D169" s="24" t="s">
        <v>50</v>
      </c>
      <c r="E169" s="30" t="s">
        <v>468</v>
      </c>
      <c r="F169" s="31" t="s">
        <v>97</v>
      </c>
      <c r="G169" s="32">
        <v>0.41</v>
      </c>
      <c r="H169" s="32">
        <v>0</v>
      </c>
      <c r="I169" s="32">
        <f>ROUND(ROUND(H169,2)*ROUND(G169,2),2)</f>
      </c>
      <c r="O169">
        <f>(I169*0)/100</f>
      </c>
      <c r="P169" t="s">
        <v>30</v>
      </c>
    </row>
    <row r="170" spans="1:5" ht="12.75" customHeight="1">
      <c r="A170" s="33" t="s">
        <v>53</v>
      </c>
      <c r="E170" s="34" t="s">
        <v>50</v>
      </c>
    </row>
    <row r="171" spans="1:5" ht="12.75" customHeight="1">
      <c r="A171" s="35" t="s">
        <v>54</v>
      </c>
      <c r="E171" s="36" t="s">
        <v>469</v>
      </c>
    </row>
    <row r="172" spans="1:5" ht="178.5" customHeight="1">
      <c r="A172" t="s">
        <v>56</v>
      </c>
      <c r="E172" s="34" t="s">
        <v>470</v>
      </c>
    </row>
    <row r="173" spans="1:9" ht="12.75" customHeight="1">
      <c r="A173" s="6" t="s">
        <v>46</v>
      </c>
      <c r="B173" s="6"/>
      <c r="C173" s="39" t="s">
        <v>36</v>
      </c>
      <c r="D173" s="6"/>
      <c r="E173" s="27" t="s">
        <v>134</v>
      </c>
      <c r="F173" s="6"/>
      <c r="G173" s="6"/>
      <c r="H173" s="6"/>
      <c r="I173" s="40">
        <f>0+I174+I178+I182+I186+I190+I194+I198+I202+I206</f>
      </c>
    </row>
    <row r="174" spans="1:16" ht="12.75" customHeight="1">
      <c r="A174" s="24" t="s">
        <v>48</v>
      </c>
      <c r="B174" s="29" t="s">
        <v>471</v>
      </c>
      <c r="C174" s="29" t="s">
        <v>244</v>
      </c>
      <c r="D174" s="24" t="s">
        <v>50</v>
      </c>
      <c r="E174" s="30" t="s">
        <v>245</v>
      </c>
      <c r="F174" s="31" t="s">
        <v>92</v>
      </c>
      <c r="G174" s="32">
        <v>43.65</v>
      </c>
      <c r="H174" s="32">
        <v>0</v>
      </c>
      <c r="I174" s="32">
        <f>ROUND(ROUND(H174,2)*ROUND(G174,2),2)</f>
      </c>
      <c r="O174">
        <f>(I174*21)/100</f>
      </c>
      <c r="P174" t="s">
        <v>26</v>
      </c>
    </row>
    <row r="175" spans="1:5" ht="12.75" customHeight="1">
      <c r="A175" s="33" t="s">
        <v>53</v>
      </c>
      <c r="E175" s="34" t="s">
        <v>50</v>
      </c>
    </row>
    <row r="176" spans="1:5" ht="89.25" customHeight="1">
      <c r="A176" s="35" t="s">
        <v>54</v>
      </c>
      <c r="E176" s="36" t="s">
        <v>472</v>
      </c>
    </row>
    <row r="177" spans="1:5" ht="216.75" customHeight="1">
      <c r="A177" t="s">
        <v>56</v>
      </c>
      <c r="E177" s="34" t="s">
        <v>247</v>
      </c>
    </row>
    <row r="178" spans="1:16" ht="12.75" customHeight="1">
      <c r="A178" s="24" t="s">
        <v>48</v>
      </c>
      <c r="B178" s="29" t="s">
        <v>473</v>
      </c>
      <c r="C178" s="29" t="s">
        <v>474</v>
      </c>
      <c r="D178" s="24" t="s">
        <v>50</v>
      </c>
      <c r="E178" s="30" t="s">
        <v>475</v>
      </c>
      <c r="F178" s="31" t="s">
        <v>92</v>
      </c>
      <c r="G178" s="32">
        <v>23.96</v>
      </c>
      <c r="H178" s="32">
        <v>0</v>
      </c>
      <c r="I178" s="32">
        <f>ROUND(ROUND(H178,2)*ROUND(G178,2),2)</f>
      </c>
      <c r="O178">
        <f>(I178*21)/100</f>
      </c>
      <c r="P178" t="s">
        <v>26</v>
      </c>
    </row>
    <row r="179" spans="1:5" ht="12.75" customHeight="1">
      <c r="A179" s="33" t="s">
        <v>53</v>
      </c>
      <c r="E179" s="34" t="s">
        <v>50</v>
      </c>
    </row>
    <row r="180" spans="1:5" ht="12.75" customHeight="1">
      <c r="A180" s="35" t="s">
        <v>54</v>
      </c>
      <c r="E180" s="36" t="s">
        <v>476</v>
      </c>
    </row>
    <row r="181" spans="1:5" ht="216.75" customHeight="1">
      <c r="A181" t="s">
        <v>56</v>
      </c>
      <c r="E181" s="34" t="s">
        <v>247</v>
      </c>
    </row>
    <row r="182" spans="1:16" ht="12.75" customHeight="1">
      <c r="A182" s="24" t="s">
        <v>48</v>
      </c>
      <c r="B182" s="29" t="s">
        <v>477</v>
      </c>
      <c r="C182" s="29" t="s">
        <v>136</v>
      </c>
      <c r="D182" s="24" t="s">
        <v>50</v>
      </c>
      <c r="E182" s="30" t="s">
        <v>137</v>
      </c>
      <c r="F182" s="31" t="s">
        <v>92</v>
      </c>
      <c r="G182" s="32">
        <v>35.7</v>
      </c>
      <c r="H182" s="32">
        <v>0</v>
      </c>
      <c r="I182" s="32">
        <f>ROUND(ROUND(H182,2)*ROUND(G182,2),2)</f>
      </c>
      <c r="O182">
        <f>(I182*21)/100</f>
      </c>
      <c r="P182" t="s">
        <v>26</v>
      </c>
    </row>
    <row r="183" spans="1:5" ht="12.75" customHeight="1">
      <c r="A183" s="33" t="s">
        <v>53</v>
      </c>
      <c r="E183" s="34" t="s">
        <v>50</v>
      </c>
    </row>
    <row r="184" spans="1:5" ht="12.75" customHeight="1">
      <c r="A184" s="35" t="s">
        <v>54</v>
      </c>
      <c r="E184" s="36" t="s">
        <v>478</v>
      </c>
    </row>
    <row r="185" spans="1:5" ht="25.5" customHeight="1">
      <c r="A185" t="s">
        <v>56</v>
      </c>
      <c r="E185" s="34" t="s">
        <v>139</v>
      </c>
    </row>
    <row r="186" spans="1:16" ht="12.75" customHeight="1">
      <c r="A186" s="24" t="s">
        <v>48</v>
      </c>
      <c r="B186" s="29" t="s">
        <v>479</v>
      </c>
      <c r="C186" s="29" t="s">
        <v>480</v>
      </c>
      <c r="D186" s="24" t="s">
        <v>50</v>
      </c>
      <c r="E186" s="30" t="s">
        <v>481</v>
      </c>
      <c r="F186" s="31" t="s">
        <v>92</v>
      </c>
      <c r="G186" s="32">
        <v>47.04</v>
      </c>
      <c r="H186" s="32">
        <v>0</v>
      </c>
      <c r="I186" s="32">
        <f>ROUND(ROUND(H186,2)*ROUND(G186,2),2)</f>
      </c>
      <c r="O186">
        <f>(I186*21)/100</f>
      </c>
      <c r="P186" t="s">
        <v>26</v>
      </c>
    </row>
    <row r="187" spans="1:5" ht="12.75" customHeight="1">
      <c r="A187" s="33" t="s">
        <v>53</v>
      </c>
      <c r="E187" s="34" t="s">
        <v>50</v>
      </c>
    </row>
    <row r="188" spans="1:5" ht="51" customHeight="1">
      <c r="A188" s="35" t="s">
        <v>54</v>
      </c>
      <c r="E188" s="36" t="s">
        <v>482</v>
      </c>
    </row>
    <row r="189" spans="1:5" ht="25.5" customHeight="1">
      <c r="A189" t="s">
        <v>56</v>
      </c>
      <c r="E189" s="34" t="s">
        <v>139</v>
      </c>
    </row>
    <row r="190" spans="1:16" ht="12.75" customHeight="1">
      <c r="A190" s="24" t="s">
        <v>48</v>
      </c>
      <c r="B190" s="29" t="s">
        <v>483</v>
      </c>
      <c r="C190" s="29" t="s">
        <v>484</v>
      </c>
      <c r="D190" s="24" t="s">
        <v>50</v>
      </c>
      <c r="E190" s="30" t="s">
        <v>485</v>
      </c>
      <c r="F190" s="31" t="s">
        <v>92</v>
      </c>
      <c r="G190" s="32">
        <v>27.23</v>
      </c>
      <c r="H190" s="32">
        <v>0</v>
      </c>
      <c r="I190" s="32">
        <f>ROUND(ROUND(H190,2)*ROUND(G190,2),2)</f>
      </c>
      <c r="O190">
        <f>(I190*21)/100</f>
      </c>
      <c r="P190" t="s">
        <v>26</v>
      </c>
    </row>
    <row r="191" spans="1:5" ht="12.75" customHeight="1">
      <c r="A191" s="33" t="s">
        <v>53</v>
      </c>
      <c r="E191" s="34" t="s">
        <v>50</v>
      </c>
    </row>
    <row r="192" spans="1:5" ht="51" customHeight="1">
      <c r="A192" s="35" t="s">
        <v>54</v>
      </c>
      <c r="E192" s="36" t="s">
        <v>486</v>
      </c>
    </row>
    <row r="193" spans="1:5" ht="25.5" customHeight="1">
      <c r="A193" t="s">
        <v>56</v>
      </c>
      <c r="E193" s="34" t="s">
        <v>487</v>
      </c>
    </row>
    <row r="194" spans="1:16" ht="12.75" customHeight="1">
      <c r="A194" s="24" t="s">
        <v>48</v>
      </c>
      <c r="B194" s="29" t="s">
        <v>488</v>
      </c>
      <c r="C194" s="29" t="s">
        <v>489</v>
      </c>
      <c r="D194" s="24" t="s">
        <v>50</v>
      </c>
      <c r="E194" s="30" t="s">
        <v>490</v>
      </c>
      <c r="F194" s="31" t="s">
        <v>92</v>
      </c>
      <c r="G194" s="32">
        <v>21.44</v>
      </c>
      <c r="H194" s="32">
        <v>0</v>
      </c>
      <c r="I194" s="32">
        <f>ROUND(ROUND(H194,2)*ROUND(G194,2),2)</f>
      </c>
      <c r="O194">
        <f>(I194*21)/100</f>
      </c>
      <c r="P194" t="s">
        <v>26</v>
      </c>
    </row>
    <row r="195" spans="1:5" ht="12.75" customHeight="1">
      <c r="A195" s="33" t="s">
        <v>53</v>
      </c>
      <c r="E195" s="34" t="s">
        <v>50</v>
      </c>
    </row>
    <row r="196" spans="1:5" ht="12.75" customHeight="1">
      <c r="A196" s="35" t="s">
        <v>54</v>
      </c>
      <c r="E196" s="36" t="s">
        <v>491</v>
      </c>
    </row>
    <row r="197" spans="1:5" ht="178.5" customHeight="1">
      <c r="A197" t="s">
        <v>56</v>
      </c>
      <c r="E197" s="34" t="s">
        <v>492</v>
      </c>
    </row>
    <row r="198" spans="1:16" ht="12.75" customHeight="1">
      <c r="A198" s="24" t="s">
        <v>48</v>
      </c>
      <c r="B198" s="29" t="s">
        <v>493</v>
      </c>
      <c r="C198" s="29" t="s">
        <v>494</v>
      </c>
      <c r="D198" s="24" t="s">
        <v>50</v>
      </c>
      <c r="E198" s="30" t="s">
        <v>495</v>
      </c>
      <c r="F198" s="31" t="s">
        <v>92</v>
      </c>
      <c r="G198" s="32">
        <v>6.39</v>
      </c>
      <c r="H198" s="32">
        <v>0</v>
      </c>
      <c r="I198" s="32">
        <f>ROUND(ROUND(H198,2)*ROUND(G198,2),2)</f>
      </c>
      <c r="O198">
        <f>(I198*21)/100</f>
      </c>
      <c r="P198" t="s">
        <v>26</v>
      </c>
    </row>
    <row r="199" spans="1:5" ht="12.75" customHeight="1">
      <c r="A199" s="33" t="s">
        <v>53</v>
      </c>
      <c r="E199" s="34" t="s">
        <v>50</v>
      </c>
    </row>
    <row r="200" spans="1:5" ht="12.75" customHeight="1">
      <c r="A200" s="35" t="s">
        <v>54</v>
      </c>
      <c r="E200" s="36" t="s">
        <v>496</v>
      </c>
    </row>
    <row r="201" spans="1:5" ht="178.5" customHeight="1">
      <c r="A201" t="s">
        <v>56</v>
      </c>
      <c r="E201" s="34" t="s">
        <v>492</v>
      </c>
    </row>
    <row r="202" spans="1:16" ht="12.75" customHeight="1">
      <c r="A202" s="24" t="s">
        <v>48</v>
      </c>
      <c r="B202" s="29" t="s">
        <v>497</v>
      </c>
      <c r="C202" s="29" t="s">
        <v>498</v>
      </c>
      <c r="D202" s="24" t="s">
        <v>50</v>
      </c>
      <c r="E202" s="30" t="s">
        <v>499</v>
      </c>
      <c r="F202" s="31" t="s">
        <v>92</v>
      </c>
      <c r="G202" s="32">
        <v>158.7</v>
      </c>
      <c r="H202" s="32">
        <v>0</v>
      </c>
      <c r="I202" s="32">
        <f>ROUND(ROUND(H202,2)*ROUND(G202,2),2)</f>
      </c>
      <c r="O202">
        <f>(I202*21)/100</f>
      </c>
      <c r="P202" t="s">
        <v>26</v>
      </c>
    </row>
    <row r="203" spans="1:5" ht="12.75" customHeight="1">
      <c r="A203" s="33" t="s">
        <v>53</v>
      </c>
      <c r="E203" s="34" t="s">
        <v>500</v>
      </c>
    </row>
    <row r="204" spans="1:5" ht="12.75" customHeight="1">
      <c r="A204" s="35" t="s">
        <v>54</v>
      </c>
      <c r="E204" s="36" t="s">
        <v>501</v>
      </c>
    </row>
    <row r="205" spans="1:5" ht="38.25" customHeight="1">
      <c r="A205" t="s">
        <v>56</v>
      </c>
      <c r="E205" s="34" t="s">
        <v>502</v>
      </c>
    </row>
    <row r="206" spans="1:16" ht="12.75" customHeight="1">
      <c r="A206" s="24" t="s">
        <v>48</v>
      </c>
      <c r="B206" s="29" t="s">
        <v>503</v>
      </c>
      <c r="C206" s="29" t="s">
        <v>504</v>
      </c>
      <c r="D206" s="24" t="s">
        <v>50</v>
      </c>
      <c r="E206" s="30" t="s">
        <v>505</v>
      </c>
      <c r="F206" s="31" t="s">
        <v>92</v>
      </c>
      <c r="G206" s="32">
        <v>39.94</v>
      </c>
      <c r="H206" s="32">
        <v>0</v>
      </c>
      <c r="I206" s="32">
        <f>ROUND(ROUND(H206,2)*ROUND(G206,2),2)</f>
      </c>
      <c r="O206">
        <f>(I206*21)/100</f>
      </c>
      <c r="P206" t="s">
        <v>26</v>
      </c>
    </row>
    <row r="207" spans="1:5" ht="12.75" customHeight="1">
      <c r="A207" s="33" t="s">
        <v>53</v>
      </c>
      <c r="E207" s="34" t="s">
        <v>50</v>
      </c>
    </row>
    <row r="208" spans="1:5" ht="76.5" customHeight="1">
      <c r="A208" s="35" t="s">
        <v>54</v>
      </c>
      <c r="E208" s="36" t="s">
        <v>506</v>
      </c>
    </row>
    <row r="209" spans="1:5" ht="102" customHeight="1">
      <c r="A209" t="s">
        <v>56</v>
      </c>
      <c r="E209" s="34" t="s">
        <v>507</v>
      </c>
    </row>
    <row r="210" spans="1:9" ht="12.75" customHeight="1">
      <c r="A210" s="6" t="s">
        <v>46</v>
      </c>
      <c r="B210" s="6"/>
      <c r="C210" s="39" t="s">
        <v>38</v>
      </c>
      <c r="D210" s="6"/>
      <c r="E210" s="27" t="s">
        <v>140</v>
      </c>
      <c r="F210" s="6"/>
      <c r="G210" s="6"/>
      <c r="H210" s="6"/>
      <c r="I210" s="40">
        <f>0+I211+I215+I219+I223+I227+I231</f>
      </c>
    </row>
    <row r="211" spans="1:16" ht="12.75" customHeight="1">
      <c r="A211" s="24" t="s">
        <v>48</v>
      </c>
      <c r="B211" s="29" t="s">
        <v>508</v>
      </c>
      <c r="C211" s="29" t="s">
        <v>147</v>
      </c>
      <c r="D211" s="24" t="s">
        <v>50</v>
      </c>
      <c r="E211" s="30" t="s">
        <v>148</v>
      </c>
      <c r="F211" s="31" t="s">
        <v>122</v>
      </c>
      <c r="G211" s="32">
        <v>192</v>
      </c>
      <c r="H211" s="32">
        <v>0</v>
      </c>
      <c r="I211" s="32">
        <f>ROUND(ROUND(H211,2)*ROUND(G211,2),2)</f>
      </c>
      <c r="O211">
        <f>(I211*21)/100</f>
      </c>
      <c r="P211" t="s">
        <v>26</v>
      </c>
    </row>
    <row r="212" spans="1:5" ht="12.75" customHeight="1">
      <c r="A212" s="33" t="s">
        <v>53</v>
      </c>
      <c r="E212" s="34" t="s">
        <v>252</v>
      </c>
    </row>
    <row r="213" spans="1:5" ht="12.75" customHeight="1">
      <c r="A213" s="35" t="s">
        <v>54</v>
      </c>
      <c r="E213" s="36" t="s">
        <v>509</v>
      </c>
    </row>
    <row r="214" spans="1:5" ht="51" customHeight="1">
      <c r="A214" t="s">
        <v>56</v>
      </c>
      <c r="E214" s="34" t="s">
        <v>150</v>
      </c>
    </row>
    <row r="215" spans="1:16" ht="12.75" customHeight="1">
      <c r="A215" s="24" t="s">
        <v>48</v>
      </c>
      <c r="B215" s="29" t="s">
        <v>510</v>
      </c>
      <c r="C215" s="29" t="s">
        <v>152</v>
      </c>
      <c r="D215" s="24" t="s">
        <v>50</v>
      </c>
      <c r="E215" s="30" t="s">
        <v>153</v>
      </c>
      <c r="F215" s="31" t="s">
        <v>122</v>
      </c>
      <c r="G215" s="32">
        <v>192</v>
      </c>
      <c r="H215" s="32">
        <v>0</v>
      </c>
      <c r="I215" s="32">
        <f>ROUND(ROUND(H215,2)*ROUND(G215,2),2)</f>
      </c>
      <c r="O215">
        <f>(I215*21)/100</f>
      </c>
      <c r="P215" t="s">
        <v>26</v>
      </c>
    </row>
    <row r="216" spans="1:5" ht="12.75" customHeight="1">
      <c r="A216" s="33" t="s">
        <v>53</v>
      </c>
      <c r="E216" s="34" t="s">
        <v>50</v>
      </c>
    </row>
    <row r="217" spans="1:5" ht="12.75" customHeight="1">
      <c r="A217" s="35" t="s">
        <v>54</v>
      </c>
      <c r="E217" s="36" t="s">
        <v>509</v>
      </c>
    </row>
    <row r="218" spans="1:5" ht="89.25" customHeight="1">
      <c r="A218" t="s">
        <v>56</v>
      </c>
      <c r="E218" s="34" t="s">
        <v>155</v>
      </c>
    </row>
    <row r="219" spans="1:16" ht="12.75" customHeight="1">
      <c r="A219" s="24" t="s">
        <v>48</v>
      </c>
      <c r="B219" s="29" t="s">
        <v>511</v>
      </c>
      <c r="C219" s="29" t="s">
        <v>512</v>
      </c>
      <c r="D219" s="24" t="s">
        <v>50</v>
      </c>
      <c r="E219" s="30" t="s">
        <v>513</v>
      </c>
      <c r="F219" s="31" t="s">
        <v>122</v>
      </c>
      <c r="G219" s="32">
        <v>192</v>
      </c>
      <c r="H219" s="32">
        <v>0</v>
      </c>
      <c r="I219" s="32">
        <f>ROUND(ROUND(H219,2)*ROUND(G219,2),2)</f>
      </c>
      <c r="O219">
        <f>(I219*21)/100</f>
      </c>
      <c r="P219" t="s">
        <v>26</v>
      </c>
    </row>
    <row r="220" spans="1:5" ht="12.75" customHeight="1">
      <c r="A220" s="33" t="s">
        <v>53</v>
      </c>
      <c r="E220" s="34" t="s">
        <v>50</v>
      </c>
    </row>
    <row r="221" spans="1:5" ht="12.75" customHeight="1">
      <c r="A221" s="35" t="s">
        <v>54</v>
      </c>
      <c r="E221" s="36" t="s">
        <v>509</v>
      </c>
    </row>
    <row r="222" spans="1:5" ht="89.25" customHeight="1">
      <c r="A222" t="s">
        <v>56</v>
      </c>
      <c r="E222" s="34" t="s">
        <v>155</v>
      </c>
    </row>
    <row r="223" spans="1:16" ht="12.75" customHeight="1">
      <c r="A223" s="24" t="s">
        <v>48</v>
      </c>
      <c r="B223" s="29" t="s">
        <v>514</v>
      </c>
      <c r="C223" s="29" t="s">
        <v>515</v>
      </c>
      <c r="D223" s="24" t="s">
        <v>50</v>
      </c>
      <c r="E223" s="30" t="s">
        <v>516</v>
      </c>
      <c r="F223" s="31" t="s">
        <v>122</v>
      </c>
      <c r="G223" s="32">
        <v>192</v>
      </c>
      <c r="H223" s="32">
        <v>0</v>
      </c>
      <c r="I223" s="32">
        <f>ROUND(ROUND(H223,2)*ROUND(G223,2),2)</f>
      </c>
      <c r="O223">
        <f>(I223*21)/100</f>
      </c>
      <c r="P223" t="s">
        <v>26</v>
      </c>
    </row>
    <row r="224" spans="1:5" ht="12.75" customHeight="1">
      <c r="A224" s="33" t="s">
        <v>53</v>
      </c>
      <c r="E224" s="34" t="s">
        <v>517</v>
      </c>
    </row>
    <row r="225" spans="1:5" ht="12.75" customHeight="1">
      <c r="A225" s="35" t="s">
        <v>54</v>
      </c>
      <c r="E225" s="36" t="s">
        <v>518</v>
      </c>
    </row>
    <row r="226" spans="1:5" ht="25.5" customHeight="1">
      <c r="A226" t="s">
        <v>56</v>
      </c>
      <c r="E226" s="34" t="s">
        <v>519</v>
      </c>
    </row>
    <row r="227" spans="1:16" ht="12.75" customHeight="1">
      <c r="A227" s="24" t="s">
        <v>48</v>
      </c>
      <c r="B227" s="29" t="s">
        <v>520</v>
      </c>
      <c r="C227" s="29" t="s">
        <v>258</v>
      </c>
      <c r="D227" s="24" t="s">
        <v>50</v>
      </c>
      <c r="E227" s="30" t="s">
        <v>259</v>
      </c>
      <c r="F227" s="31" t="s">
        <v>122</v>
      </c>
      <c r="G227" s="32">
        <v>9.51</v>
      </c>
      <c r="H227" s="32">
        <v>0</v>
      </c>
      <c r="I227" s="32">
        <f>ROUND(ROUND(H227,2)*ROUND(G227,2),2)</f>
      </c>
      <c r="O227">
        <f>(I227*21)/100</f>
      </c>
      <c r="P227" t="s">
        <v>26</v>
      </c>
    </row>
    <row r="228" spans="1:5" ht="12.75" customHeight="1">
      <c r="A228" s="33" t="s">
        <v>53</v>
      </c>
      <c r="E228" s="34" t="s">
        <v>50</v>
      </c>
    </row>
    <row r="229" spans="1:5" ht="38.25" customHeight="1">
      <c r="A229" s="35" t="s">
        <v>54</v>
      </c>
      <c r="E229" s="36" t="s">
        <v>521</v>
      </c>
    </row>
    <row r="230" spans="1:5" ht="89.25" customHeight="1">
      <c r="A230" t="s">
        <v>56</v>
      </c>
      <c r="E230" s="34" t="s">
        <v>261</v>
      </c>
    </row>
    <row r="231" spans="1:16" ht="12.75" customHeight="1">
      <c r="A231" s="24" t="s">
        <v>48</v>
      </c>
      <c r="B231" s="29" t="s">
        <v>522</v>
      </c>
      <c r="C231" s="29" t="s">
        <v>262</v>
      </c>
      <c r="D231" s="24" t="s">
        <v>50</v>
      </c>
      <c r="E231" s="30" t="s">
        <v>263</v>
      </c>
      <c r="F231" s="31" t="s">
        <v>122</v>
      </c>
      <c r="G231" s="32">
        <v>3.5</v>
      </c>
      <c r="H231" s="32">
        <v>0</v>
      </c>
      <c r="I231" s="32">
        <f>ROUND(ROUND(H231,2)*ROUND(G231,2),2)</f>
      </c>
      <c r="O231">
        <f>(I231*21)/100</f>
      </c>
      <c r="P231" t="s">
        <v>26</v>
      </c>
    </row>
    <row r="232" spans="1:5" ht="12.75" customHeight="1">
      <c r="A232" s="33" t="s">
        <v>53</v>
      </c>
      <c r="E232" s="34" t="s">
        <v>50</v>
      </c>
    </row>
    <row r="233" spans="1:5" ht="12.75" customHeight="1">
      <c r="A233" s="35" t="s">
        <v>54</v>
      </c>
      <c r="E233" s="36" t="s">
        <v>523</v>
      </c>
    </row>
    <row r="234" spans="1:5" ht="89.25" customHeight="1">
      <c r="A234" t="s">
        <v>56</v>
      </c>
      <c r="E234" s="34" t="s">
        <v>261</v>
      </c>
    </row>
    <row r="235" spans="1:9" ht="12.75" customHeight="1">
      <c r="A235" s="6" t="s">
        <v>46</v>
      </c>
      <c r="B235" s="6"/>
      <c r="C235" s="39" t="s">
        <v>74</v>
      </c>
      <c r="D235" s="6"/>
      <c r="E235" s="27" t="s">
        <v>265</v>
      </c>
      <c r="F235" s="6"/>
      <c r="G235" s="6"/>
      <c r="H235" s="6"/>
      <c r="I235" s="40">
        <f>0+I236+I240+I244+I248+I252+I256+I260</f>
      </c>
    </row>
    <row r="236" spans="1:16" ht="12.75" customHeight="1">
      <c r="A236" s="24" t="s">
        <v>48</v>
      </c>
      <c r="B236" s="29" t="s">
        <v>524</v>
      </c>
      <c r="C236" s="29" t="s">
        <v>266</v>
      </c>
      <c r="D236" s="24" t="s">
        <v>50</v>
      </c>
      <c r="E236" s="30" t="s">
        <v>267</v>
      </c>
      <c r="F236" s="31" t="s">
        <v>122</v>
      </c>
      <c r="G236" s="32">
        <v>210</v>
      </c>
      <c r="H236" s="32">
        <v>0</v>
      </c>
      <c r="I236" s="32">
        <f>ROUND(ROUND(H236,2)*ROUND(G236,2),2)</f>
      </c>
      <c r="O236">
        <f>(I236*21)/100</f>
      </c>
      <c r="P236" t="s">
        <v>26</v>
      </c>
    </row>
    <row r="237" spans="1:5" ht="12.75" customHeight="1">
      <c r="A237" s="33" t="s">
        <v>53</v>
      </c>
      <c r="E237" s="34" t="s">
        <v>50</v>
      </c>
    </row>
    <row r="238" spans="1:5" ht="25.5" customHeight="1">
      <c r="A238" s="35" t="s">
        <v>54</v>
      </c>
      <c r="E238" s="36" t="s">
        <v>525</v>
      </c>
    </row>
    <row r="239" spans="1:5" ht="140.25" customHeight="1">
      <c r="A239" t="s">
        <v>56</v>
      </c>
      <c r="E239" s="34" t="s">
        <v>269</v>
      </c>
    </row>
    <row r="240" spans="1:16" ht="12.75" customHeight="1">
      <c r="A240" s="24" t="s">
        <v>48</v>
      </c>
      <c r="B240" s="29" t="s">
        <v>526</v>
      </c>
      <c r="C240" s="29" t="s">
        <v>527</v>
      </c>
      <c r="D240" s="24" t="s">
        <v>50</v>
      </c>
      <c r="E240" s="30" t="s">
        <v>528</v>
      </c>
      <c r="F240" s="31" t="s">
        <v>122</v>
      </c>
      <c r="G240" s="32">
        <v>276</v>
      </c>
      <c r="H240" s="32">
        <v>0</v>
      </c>
      <c r="I240" s="32">
        <f>ROUND(ROUND(H240,2)*ROUND(G240,2),2)</f>
      </c>
      <c r="O240">
        <f>(I240*21)/100</f>
      </c>
      <c r="P240" t="s">
        <v>26</v>
      </c>
    </row>
    <row r="241" spans="1:5" ht="12.75" customHeight="1">
      <c r="A241" s="33" t="s">
        <v>53</v>
      </c>
      <c r="E241" s="34" t="s">
        <v>50</v>
      </c>
    </row>
    <row r="242" spans="1:5" ht="38.25" customHeight="1">
      <c r="A242" s="35" t="s">
        <v>54</v>
      </c>
      <c r="E242" s="36" t="s">
        <v>529</v>
      </c>
    </row>
    <row r="243" spans="1:5" ht="153" customHeight="1">
      <c r="A243" t="s">
        <v>56</v>
      </c>
      <c r="E243" s="34" t="s">
        <v>530</v>
      </c>
    </row>
    <row r="244" spans="1:16" ht="12.75" customHeight="1">
      <c r="A244" s="24" t="s">
        <v>48</v>
      </c>
      <c r="B244" s="29" t="s">
        <v>531</v>
      </c>
      <c r="C244" s="29" t="s">
        <v>532</v>
      </c>
      <c r="D244" s="24" t="s">
        <v>50</v>
      </c>
      <c r="E244" s="30" t="s">
        <v>533</v>
      </c>
      <c r="F244" s="31" t="s">
        <v>122</v>
      </c>
      <c r="G244" s="32">
        <v>44.83</v>
      </c>
      <c r="H244" s="32">
        <v>0</v>
      </c>
      <c r="I244" s="32">
        <f>ROUND(ROUND(H244,2)*ROUND(G244,2),2)</f>
      </c>
      <c r="O244">
        <f>(I244*21)/100</f>
      </c>
      <c r="P244" t="s">
        <v>26</v>
      </c>
    </row>
    <row r="245" spans="1:5" ht="12.75" customHeight="1">
      <c r="A245" s="33" t="s">
        <v>53</v>
      </c>
      <c r="E245" s="34" t="s">
        <v>50</v>
      </c>
    </row>
    <row r="246" spans="1:5" ht="12.75" customHeight="1">
      <c r="A246" s="35" t="s">
        <v>54</v>
      </c>
      <c r="E246" s="36" t="s">
        <v>534</v>
      </c>
    </row>
    <row r="247" spans="1:5" ht="38.25" customHeight="1">
      <c r="A247" t="s">
        <v>56</v>
      </c>
      <c r="E247" s="34" t="s">
        <v>273</v>
      </c>
    </row>
    <row r="248" spans="1:16" ht="12.75" customHeight="1">
      <c r="A248" s="24" t="s">
        <v>48</v>
      </c>
      <c r="B248" s="29" t="s">
        <v>535</v>
      </c>
      <c r="C248" s="29" t="s">
        <v>270</v>
      </c>
      <c r="D248" s="24" t="s">
        <v>50</v>
      </c>
      <c r="E248" s="30" t="s">
        <v>271</v>
      </c>
      <c r="F248" s="31" t="s">
        <v>122</v>
      </c>
      <c r="G248" s="32">
        <v>289.61</v>
      </c>
      <c r="H248" s="32">
        <v>0</v>
      </c>
      <c r="I248" s="32">
        <f>ROUND(ROUND(H248,2)*ROUND(G248,2),2)</f>
      </c>
      <c r="O248">
        <f>(I248*21)/100</f>
      </c>
      <c r="P248" t="s">
        <v>26</v>
      </c>
    </row>
    <row r="249" spans="1:5" ht="12.75" customHeight="1">
      <c r="A249" s="33" t="s">
        <v>53</v>
      </c>
      <c r="E249" s="34" t="s">
        <v>50</v>
      </c>
    </row>
    <row r="250" spans="1:5" ht="51" customHeight="1">
      <c r="A250" s="35" t="s">
        <v>54</v>
      </c>
      <c r="E250" s="36" t="s">
        <v>536</v>
      </c>
    </row>
    <row r="251" spans="1:5" ht="38.25" customHeight="1">
      <c r="A251" t="s">
        <v>56</v>
      </c>
      <c r="E251" s="34" t="s">
        <v>273</v>
      </c>
    </row>
    <row r="252" spans="1:16" ht="12.75" customHeight="1">
      <c r="A252" s="24" t="s">
        <v>48</v>
      </c>
      <c r="B252" s="29" t="s">
        <v>537</v>
      </c>
      <c r="C252" s="29" t="s">
        <v>538</v>
      </c>
      <c r="D252" s="24" t="s">
        <v>50</v>
      </c>
      <c r="E252" s="30" t="s">
        <v>539</v>
      </c>
      <c r="F252" s="31" t="s">
        <v>122</v>
      </c>
      <c r="G252" s="32">
        <v>15.85</v>
      </c>
      <c r="H252" s="32">
        <v>0</v>
      </c>
      <c r="I252" s="32">
        <f>ROUND(ROUND(H252,2)*ROUND(G252,2),2)</f>
      </c>
      <c r="O252">
        <f>(I252*21)/100</f>
      </c>
      <c r="P252" t="s">
        <v>26</v>
      </c>
    </row>
    <row r="253" spans="1:5" ht="12.75" customHeight="1">
      <c r="A253" s="33" t="s">
        <v>53</v>
      </c>
      <c r="E253" s="34" t="s">
        <v>191</v>
      </c>
    </row>
    <row r="254" spans="1:5" ht="12.75" customHeight="1">
      <c r="A254" s="35" t="s">
        <v>54</v>
      </c>
      <c r="E254" s="36" t="s">
        <v>540</v>
      </c>
    </row>
    <row r="255" spans="1:5" ht="25.5" customHeight="1">
      <c r="A255" t="s">
        <v>56</v>
      </c>
      <c r="E255" s="34" t="s">
        <v>541</v>
      </c>
    </row>
    <row r="256" spans="1:16" ht="12.75" customHeight="1">
      <c r="A256" s="24" t="s">
        <v>48</v>
      </c>
      <c r="B256" s="29" t="s">
        <v>542</v>
      </c>
      <c r="C256" s="29" t="s">
        <v>543</v>
      </c>
      <c r="D256" s="24" t="s">
        <v>50</v>
      </c>
      <c r="E256" s="30" t="s">
        <v>544</v>
      </c>
      <c r="F256" s="31" t="s">
        <v>122</v>
      </c>
      <c r="G256" s="32">
        <v>24.95</v>
      </c>
      <c r="H256" s="32">
        <v>0</v>
      </c>
      <c r="I256" s="32">
        <f>ROUND(ROUND(H256,2)*ROUND(G256,2),2)</f>
      </c>
      <c r="O256">
        <f>(I256*21)/100</f>
      </c>
      <c r="P256" t="s">
        <v>26</v>
      </c>
    </row>
    <row r="257" spans="1:5" ht="12.75" customHeight="1">
      <c r="A257" s="33" t="s">
        <v>53</v>
      </c>
      <c r="E257" s="34" t="s">
        <v>50</v>
      </c>
    </row>
    <row r="258" spans="1:5" ht="12.75" customHeight="1">
      <c r="A258" s="35" t="s">
        <v>54</v>
      </c>
      <c r="E258" s="36" t="s">
        <v>545</v>
      </c>
    </row>
    <row r="259" spans="1:5" ht="12.75" customHeight="1">
      <c r="A259" t="s">
        <v>56</v>
      </c>
      <c r="E259" s="34" t="s">
        <v>546</v>
      </c>
    </row>
    <row r="260" spans="1:16" ht="12.75" customHeight="1">
      <c r="A260" s="24" t="s">
        <v>48</v>
      </c>
      <c r="B260" s="29" t="s">
        <v>547</v>
      </c>
      <c r="C260" s="29" t="s">
        <v>548</v>
      </c>
      <c r="D260" s="24" t="s">
        <v>50</v>
      </c>
      <c r="E260" s="30" t="s">
        <v>549</v>
      </c>
      <c r="F260" s="31" t="s">
        <v>122</v>
      </c>
      <c r="G260" s="32">
        <v>135.15</v>
      </c>
      <c r="H260" s="32">
        <v>0</v>
      </c>
      <c r="I260" s="32">
        <f>ROUND(ROUND(H260,2)*ROUND(G260,2),2)</f>
      </c>
      <c r="O260">
        <f>(I260*21)/100</f>
      </c>
      <c r="P260" t="s">
        <v>26</v>
      </c>
    </row>
    <row r="261" spans="1:5" ht="12.75" customHeight="1">
      <c r="A261" s="33" t="s">
        <v>53</v>
      </c>
      <c r="E261" s="34" t="s">
        <v>50</v>
      </c>
    </row>
    <row r="262" spans="1:5" ht="12.75" customHeight="1">
      <c r="A262" s="35" t="s">
        <v>54</v>
      </c>
      <c r="E262" s="36" t="s">
        <v>550</v>
      </c>
    </row>
    <row r="263" spans="1:5" ht="12.75" customHeight="1">
      <c r="A263" t="s">
        <v>56</v>
      </c>
      <c r="E263" s="34" t="s">
        <v>546</v>
      </c>
    </row>
    <row r="264" spans="1:9" ht="12.75" customHeight="1">
      <c r="A264" s="6" t="s">
        <v>46</v>
      </c>
      <c r="B264" s="6"/>
      <c r="C264" s="39" t="s">
        <v>77</v>
      </c>
      <c r="D264" s="6"/>
      <c r="E264" s="27" t="s">
        <v>163</v>
      </c>
      <c r="F264" s="6"/>
      <c r="G264" s="6"/>
      <c r="H264" s="6"/>
      <c r="I264" s="40">
        <f>0+I265+I269+I273</f>
      </c>
    </row>
    <row r="265" spans="1:16" ht="12.75" customHeight="1">
      <c r="A265" s="24" t="s">
        <v>48</v>
      </c>
      <c r="B265" s="29" t="s">
        <v>551</v>
      </c>
      <c r="C265" s="29" t="s">
        <v>552</v>
      </c>
      <c r="D265" s="24" t="s">
        <v>50</v>
      </c>
      <c r="E265" s="30" t="s">
        <v>553</v>
      </c>
      <c r="F265" s="31" t="s">
        <v>132</v>
      </c>
      <c r="G265" s="32">
        <v>69</v>
      </c>
      <c r="H265" s="32">
        <v>0</v>
      </c>
      <c r="I265" s="32">
        <f>ROUND(ROUND(H265,2)*ROUND(G265,2),2)</f>
      </c>
      <c r="O265">
        <f>(I265*21)/100</f>
      </c>
      <c r="P265" t="s">
        <v>26</v>
      </c>
    </row>
    <row r="266" spans="1:5" ht="12.75" customHeight="1">
      <c r="A266" s="33" t="s">
        <v>53</v>
      </c>
      <c r="E266" s="34" t="s">
        <v>50</v>
      </c>
    </row>
    <row r="267" spans="1:5" ht="12.75" customHeight="1">
      <c r="A267" s="35" t="s">
        <v>54</v>
      </c>
      <c r="E267" s="36" t="s">
        <v>554</v>
      </c>
    </row>
    <row r="268" spans="1:5" ht="153" customHeight="1">
      <c r="A268" t="s">
        <v>56</v>
      </c>
      <c r="E268" s="34" t="s">
        <v>282</v>
      </c>
    </row>
    <row r="269" spans="1:16" ht="12.75" customHeight="1">
      <c r="A269" s="24" t="s">
        <v>48</v>
      </c>
      <c r="B269" s="29" t="s">
        <v>555</v>
      </c>
      <c r="C269" s="29" t="s">
        <v>556</v>
      </c>
      <c r="D269" s="24" t="s">
        <v>50</v>
      </c>
      <c r="E269" s="30" t="s">
        <v>557</v>
      </c>
      <c r="F269" s="31" t="s">
        <v>132</v>
      </c>
      <c r="G269" s="32">
        <v>198.57</v>
      </c>
      <c r="H269" s="32">
        <v>0</v>
      </c>
      <c r="I269" s="32">
        <f>ROUND(ROUND(H269,2)*ROUND(G269,2),2)</f>
      </c>
      <c r="O269">
        <f>(I269*21)/100</f>
      </c>
      <c r="P269" t="s">
        <v>26</v>
      </c>
    </row>
    <row r="270" spans="1:5" ht="12.75" customHeight="1">
      <c r="A270" s="33" t="s">
        <v>53</v>
      </c>
      <c r="E270" s="34" t="s">
        <v>558</v>
      </c>
    </row>
    <row r="271" spans="1:5" ht="12.75" customHeight="1">
      <c r="A271" s="35" t="s">
        <v>54</v>
      </c>
      <c r="E271" s="36" t="s">
        <v>559</v>
      </c>
    </row>
    <row r="272" spans="1:5" ht="153" customHeight="1">
      <c r="A272" t="s">
        <v>56</v>
      </c>
      <c r="E272" s="34" t="s">
        <v>560</v>
      </c>
    </row>
    <row r="273" spans="1:16" ht="12.75" customHeight="1">
      <c r="A273" s="24" t="s">
        <v>48</v>
      </c>
      <c r="B273" s="29" t="s">
        <v>561</v>
      </c>
      <c r="C273" s="29" t="s">
        <v>562</v>
      </c>
      <c r="D273" s="24" t="s">
        <v>50</v>
      </c>
      <c r="E273" s="30" t="s">
        <v>563</v>
      </c>
      <c r="F273" s="31" t="s">
        <v>82</v>
      </c>
      <c r="G273" s="32">
        <v>2</v>
      </c>
      <c r="H273" s="32">
        <v>0</v>
      </c>
      <c r="I273" s="32">
        <f>ROUND(ROUND(H273,2)*ROUND(G273,2),2)</f>
      </c>
      <c r="O273">
        <f>(I273*21)/100</f>
      </c>
      <c r="P273" t="s">
        <v>26</v>
      </c>
    </row>
    <row r="274" spans="1:5" ht="12.75" customHeight="1">
      <c r="A274" s="33" t="s">
        <v>53</v>
      </c>
      <c r="E274" s="34" t="s">
        <v>50</v>
      </c>
    </row>
    <row r="275" spans="1:5" ht="12.75" customHeight="1">
      <c r="A275" s="35" t="s">
        <v>54</v>
      </c>
      <c r="E275" s="36" t="s">
        <v>50</v>
      </c>
    </row>
    <row r="276" spans="1:5" ht="89.25" customHeight="1">
      <c r="A276" t="s">
        <v>56</v>
      </c>
      <c r="E276" s="34" t="s">
        <v>564</v>
      </c>
    </row>
    <row r="277" spans="1:9" ht="12.75" customHeight="1">
      <c r="A277" s="6" t="s">
        <v>46</v>
      </c>
      <c r="B277" s="6"/>
      <c r="C277" s="39" t="s">
        <v>43</v>
      </c>
      <c r="D277" s="6"/>
      <c r="E277" s="27" t="s">
        <v>182</v>
      </c>
      <c r="F277" s="6"/>
      <c r="G277" s="6"/>
      <c r="H277" s="6"/>
      <c r="I277" s="40">
        <f>0+I278+I282+I286+I290+I294+I298+I302+I306+I310+I314+I318+I322+I326</f>
      </c>
    </row>
    <row r="278" spans="1:16" ht="12.75" customHeight="1">
      <c r="A278" s="24" t="s">
        <v>48</v>
      </c>
      <c r="B278" s="29" t="s">
        <v>565</v>
      </c>
      <c r="C278" s="29" t="s">
        <v>566</v>
      </c>
      <c r="D278" s="24" t="s">
        <v>50</v>
      </c>
      <c r="E278" s="30" t="s">
        <v>567</v>
      </c>
      <c r="F278" s="31" t="s">
        <v>132</v>
      </c>
      <c r="G278" s="32">
        <v>57</v>
      </c>
      <c r="H278" s="32">
        <v>0</v>
      </c>
      <c r="I278" s="32">
        <f>ROUND(ROUND(H278,2)*ROUND(G278,2),2)</f>
      </c>
      <c r="O278">
        <f>(I278*21)/100</f>
      </c>
      <c r="P278" t="s">
        <v>26</v>
      </c>
    </row>
    <row r="279" spans="1:5" ht="12.75" customHeight="1">
      <c r="A279" s="33" t="s">
        <v>53</v>
      </c>
      <c r="E279" s="34" t="s">
        <v>50</v>
      </c>
    </row>
    <row r="280" spans="1:5" ht="12.75" customHeight="1">
      <c r="A280" s="35" t="s">
        <v>54</v>
      </c>
      <c r="E280" s="36" t="s">
        <v>568</v>
      </c>
    </row>
    <row r="281" spans="1:5" ht="51" customHeight="1">
      <c r="A281" t="s">
        <v>56</v>
      </c>
      <c r="E281" s="34" t="s">
        <v>569</v>
      </c>
    </row>
    <row r="282" spans="1:16" ht="12.75" customHeight="1">
      <c r="A282" s="24" t="s">
        <v>48</v>
      </c>
      <c r="B282" s="29" t="s">
        <v>570</v>
      </c>
      <c r="C282" s="29" t="s">
        <v>571</v>
      </c>
      <c r="D282" s="24" t="s">
        <v>50</v>
      </c>
      <c r="E282" s="30" t="s">
        <v>572</v>
      </c>
      <c r="F282" s="31" t="s">
        <v>82</v>
      </c>
      <c r="G282" s="32">
        <v>2</v>
      </c>
      <c r="H282" s="32">
        <v>0</v>
      </c>
      <c r="I282" s="32">
        <f>ROUND(ROUND(H282,2)*ROUND(G282,2),2)</f>
      </c>
      <c r="O282">
        <f>(I282*21)/100</f>
      </c>
      <c r="P282" t="s">
        <v>26</v>
      </c>
    </row>
    <row r="283" spans="1:5" ht="12.75" customHeight="1">
      <c r="A283" s="33" t="s">
        <v>53</v>
      </c>
      <c r="E283" s="34" t="s">
        <v>50</v>
      </c>
    </row>
    <row r="284" spans="1:5" ht="12.75" customHeight="1">
      <c r="A284" s="35" t="s">
        <v>54</v>
      </c>
      <c r="E284" s="36" t="s">
        <v>50</v>
      </c>
    </row>
    <row r="285" spans="1:5" ht="12.75" customHeight="1">
      <c r="A285" t="s">
        <v>56</v>
      </c>
      <c r="E285" s="34" t="s">
        <v>573</v>
      </c>
    </row>
    <row r="286" spans="1:16" ht="12.75" customHeight="1">
      <c r="A286" s="24" t="s">
        <v>48</v>
      </c>
      <c r="B286" s="29" t="s">
        <v>574</v>
      </c>
      <c r="C286" s="29" t="s">
        <v>284</v>
      </c>
      <c r="D286" s="24" t="s">
        <v>50</v>
      </c>
      <c r="E286" s="30" t="s">
        <v>285</v>
      </c>
      <c r="F286" s="31" t="s">
        <v>92</v>
      </c>
      <c r="G286" s="32">
        <v>1.53</v>
      </c>
      <c r="H286" s="32">
        <v>0</v>
      </c>
      <c r="I286" s="32">
        <f>ROUND(ROUND(H286,2)*ROUND(G286,2),2)</f>
      </c>
      <c r="O286">
        <f>(I286*21)/100</f>
      </c>
      <c r="P286" t="s">
        <v>26</v>
      </c>
    </row>
    <row r="287" spans="1:5" ht="12.75" customHeight="1">
      <c r="A287" s="33" t="s">
        <v>53</v>
      </c>
      <c r="E287" s="34" t="s">
        <v>50</v>
      </c>
    </row>
    <row r="288" spans="1:5" ht="12.75" customHeight="1">
      <c r="A288" s="35" t="s">
        <v>54</v>
      </c>
      <c r="E288" s="36" t="s">
        <v>575</v>
      </c>
    </row>
    <row r="289" spans="1:5" ht="38.25" customHeight="1">
      <c r="A289" t="s">
        <v>56</v>
      </c>
      <c r="E289" s="34" t="s">
        <v>287</v>
      </c>
    </row>
    <row r="290" spans="1:16" ht="12.75" customHeight="1">
      <c r="A290" s="24" t="s">
        <v>48</v>
      </c>
      <c r="B290" s="29" t="s">
        <v>576</v>
      </c>
      <c r="C290" s="29" t="s">
        <v>577</v>
      </c>
      <c r="D290" s="24" t="s">
        <v>50</v>
      </c>
      <c r="E290" s="30" t="s">
        <v>578</v>
      </c>
      <c r="F290" s="31" t="s">
        <v>132</v>
      </c>
      <c r="G290" s="32">
        <v>10.4</v>
      </c>
      <c r="H290" s="32">
        <v>0</v>
      </c>
      <c r="I290" s="32">
        <f>ROUND(ROUND(H290,2)*ROUND(G290,2),2)</f>
      </c>
      <c r="O290">
        <f>(I290*21)/100</f>
      </c>
      <c r="P290" t="s">
        <v>26</v>
      </c>
    </row>
    <row r="291" spans="1:5" ht="12.75" customHeight="1">
      <c r="A291" s="33" t="s">
        <v>53</v>
      </c>
      <c r="E291" s="34" t="s">
        <v>50</v>
      </c>
    </row>
    <row r="292" spans="1:5" ht="12.75" customHeight="1">
      <c r="A292" s="35" t="s">
        <v>54</v>
      </c>
      <c r="E292" s="36" t="s">
        <v>579</v>
      </c>
    </row>
    <row r="293" spans="1:5" ht="38.25" customHeight="1">
      <c r="A293" t="s">
        <v>56</v>
      </c>
      <c r="E293" s="34" t="s">
        <v>291</v>
      </c>
    </row>
    <row r="294" spans="1:16" ht="12.75" customHeight="1">
      <c r="A294" s="24" t="s">
        <v>48</v>
      </c>
      <c r="B294" s="29" t="s">
        <v>580</v>
      </c>
      <c r="C294" s="29" t="s">
        <v>289</v>
      </c>
      <c r="D294" s="24" t="s">
        <v>50</v>
      </c>
      <c r="E294" s="30" t="s">
        <v>290</v>
      </c>
      <c r="F294" s="31" t="s">
        <v>132</v>
      </c>
      <c r="G294" s="32">
        <v>10.8</v>
      </c>
      <c r="H294" s="32">
        <v>0</v>
      </c>
      <c r="I294" s="32">
        <f>ROUND(ROUND(H294,2)*ROUND(G294,2),2)</f>
      </c>
      <c r="O294">
        <f>(I294*21)/100</f>
      </c>
      <c r="P294" t="s">
        <v>26</v>
      </c>
    </row>
    <row r="295" spans="1:5" ht="12.75" customHeight="1">
      <c r="A295" s="33" t="s">
        <v>53</v>
      </c>
      <c r="E295" s="34" t="s">
        <v>50</v>
      </c>
    </row>
    <row r="296" spans="1:5" ht="12.75" customHeight="1">
      <c r="A296" s="35" t="s">
        <v>54</v>
      </c>
      <c r="E296" s="36" t="s">
        <v>581</v>
      </c>
    </row>
    <row r="297" spans="1:5" ht="38.25" customHeight="1">
      <c r="A297" t="s">
        <v>56</v>
      </c>
      <c r="E297" s="34" t="s">
        <v>291</v>
      </c>
    </row>
    <row r="298" spans="1:16" ht="12.75" customHeight="1">
      <c r="A298" s="24" t="s">
        <v>48</v>
      </c>
      <c r="B298" s="29" t="s">
        <v>582</v>
      </c>
      <c r="C298" s="29" t="s">
        <v>199</v>
      </c>
      <c r="D298" s="24" t="s">
        <v>50</v>
      </c>
      <c r="E298" s="30" t="s">
        <v>200</v>
      </c>
      <c r="F298" s="31" t="s">
        <v>132</v>
      </c>
      <c r="G298" s="32">
        <v>42.3</v>
      </c>
      <c r="H298" s="32">
        <v>0</v>
      </c>
      <c r="I298" s="32">
        <f>ROUND(ROUND(H298,2)*ROUND(G298,2),2)</f>
      </c>
      <c r="O298">
        <f>(I298*21)/100</f>
      </c>
      <c r="P298" t="s">
        <v>26</v>
      </c>
    </row>
    <row r="299" spans="1:5" ht="12.75" customHeight="1">
      <c r="A299" s="33" t="s">
        <v>53</v>
      </c>
      <c r="E299" s="34" t="s">
        <v>50</v>
      </c>
    </row>
    <row r="300" spans="1:5" ht="12.75" customHeight="1">
      <c r="A300" s="35" t="s">
        <v>54</v>
      </c>
      <c r="E300" s="36" t="s">
        <v>583</v>
      </c>
    </row>
    <row r="301" spans="1:5" ht="12.75" customHeight="1">
      <c r="A301" t="s">
        <v>56</v>
      </c>
      <c r="E301" s="34" t="s">
        <v>202</v>
      </c>
    </row>
    <row r="302" spans="1:16" ht="12.75" customHeight="1">
      <c r="A302" s="24" t="s">
        <v>48</v>
      </c>
      <c r="B302" s="29" t="s">
        <v>584</v>
      </c>
      <c r="C302" s="29" t="s">
        <v>204</v>
      </c>
      <c r="D302" s="24" t="s">
        <v>50</v>
      </c>
      <c r="E302" s="30" t="s">
        <v>205</v>
      </c>
      <c r="F302" s="31" t="s">
        <v>92</v>
      </c>
      <c r="G302" s="32">
        <v>0.12</v>
      </c>
      <c r="H302" s="32">
        <v>0</v>
      </c>
      <c r="I302" s="32">
        <f>ROUND(ROUND(H302,2)*ROUND(G302,2),2)</f>
      </c>
      <c r="O302">
        <f>(I302*21)/100</f>
      </c>
      <c r="P302" t="s">
        <v>26</v>
      </c>
    </row>
    <row r="303" spans="1:5" ht="12.75" customHeight="1">
      <c r="A303" s="33" t="s">
        <v>53</v>
      </c>
      <c r="E303" s="34" t="s">
        <v>50</v>
      </c>
    </row>
    <row r="304" spans="1:5" ht="38.25" customHeight="1">
      <c r="A304" s="35" t="s">
        <v>54</v>
      </c>
      <c r="E304" s="36" t="s">
        <v>585</v>
      </c>
    </row>
    <row r="305" spans="1:5" ht="25.5" customHeight="1">
      <c r="A305" t="s">
        <v>56</v>
      </c>
      <c r="E305" s="34" t="s">
        <v>207</v>
      </c>
    </row>
    <row r="306" spans="1:16" ht="12.75" customHeight="1">
      <c r="A306" s="24" t="s">
        <v>48</v>
      </c>
      <c r="B306" s="29" t="s">
        <v>586</v>
      </c>
      <c r="C306" s="29" t="s">
        <v>587</v>
      </c>
      <c r="D306" s="24" t="s">
        <v>50</v>
      </c>
      <c r="E306" s="30" t="s">
        <v>588</v>
      </c>
      <c r="F306" s="31" t="s">
        <v>132</v>
      </c>
      <c r="G306" s="32">
        <v>56.57</v>
      </c>
      <c r="H306" s="32">
        <v>0</v>
      </c>
      <c r="I306" s="32">
        <f>ROUND(ROUND(H306,2)*ROUND(G306,2),2)</f>
      </c>
      <c r="O306">
        <f>(I306*21)/100</f>
      </c>
      <c r="P306" t="s">
        <v>26</v>
      </c>
    </row>
    <row r="307" spans="1:5" ht="12.75" customHeight="1">
      <c r="A307" s="33" t="s">
        <v>53</v>
      </c>
      <c r="E307" s="34" t="s">
        <v>50</v>
      </c>
    </row>
    <row r="308" spans="1:5" ht="12.75" customHeight="1">
      <c r="A308" s="35" t="s">
        <v>54</v>
      </c>
      <c r="E308" s="36" t="s">
        <v>589</v>
      </c>
    </row>
    <row r="309" spans="1:5" ht="12.75" customHeight="1">
      <c r="A309" t="s">
        <v>56</v>
      </c>
      <c r="E309" s="34" t="s">
        <v>590</v>
      </c>
    </row>
    <row r="310" spans="1:16" ht="12.75" customHeight="1">
      <c r="A310" s="24" t="s">
        <v>48</v>
      </c>
      <c r="B310" s="29" t="s">
        <v>591</v>
      </c>
      <c r="C310" s="29" t="s">
        <v>592</v>
      </c>
      <c r="D310" s="24" t="s">
        <v>50</v>
      </c>
      <c r="E310" s="30" t="s">
        <v>593</v>
      </c>
      <c r="F310" s="31" t="s">
        <v>82</v>
      </c>
      <c r="G310" s="32">
        <v>1</v>
      </c>
      <c r="H310" s="32">
        <v>0</v>
      </c>
      <c r="I310" s="32">
        <f>ROUND(ROUND(H310,2)*ROUND(G310,2),2)</f>
      </c>
      <c r="O310">
        <f>(I310*21)/100</f>
      </c>
      <c r="P310" t="s">
        <v>26</v>
      </c>
    </row>
    <row r="311" spans="1:5" ht="12.75" customHeight="1">
      <c r="A311" s="33" t="s">
        <v>53</v>
      </c>
      <c r="E311" s="34" t="s">
        <v>50</v>
      </c>
    </row>
    <row r="312" spans="1:5" ht="12.75" customHeight="1">
      <c r="A312" s="35" t="s">
        <v>54</v>
      </c>
      <c r="E312" s="36" t="s">
        <v>50</v>
      </c>
    </row>
    <row r="313" spans="1:5" ht="178.5" customHeight="1">
      <c r="A313" t="s">
        <v>56</v>
      </c>
      <c r="E313" s="34" t="s">
        <v>594</v>
      </c>
    </row>
    <row r="314" spans="1:16" ht="12.75" customHeight="1">
      <c r="A314" s="24" t="s">
        <v>48</v>
      </c>
      <c r="B314" s="29" t="s">
        <v>595</v>
      </c>
      <c r="C314" s="29" t="s">
        <v>596</v>
      </c>
      <c r="D314" s="24" t="s">
        <v>50</v>
      </c>
      <c r="E314" s="30" t="s">
        <v>597</v>
      </c>
      <c r="F314" s="31" t="s">
        <v>82</v>
      </c>
      <c r="G314" s="32">
        <v>8</v>
      </c>
      <c r="H314" s="32">
        <v>0</v>
      </c>
      <c r="I314" s="32">
        <f>ROUND(ROUND(H314,2)*ROUND(G314,2),2)</f>
      </c>
      <c r="O314">
        <f>(I314*21)/100</f>
      </c>
      <c r="P314" t="s">
        <v>26</v>
      </c>
    </row>
    <row r="315" spans="1:5" ht="12.75" customHeight="1">
      <c r="A315" s="33" t="s">
        <v>53</v>
      </c>
      <c r="E315" s="34" t="s">
        <v>50</v>
      </c>
    </row>
    <row r="316" spans="1:5" ht="12.75" customHeight="1">
      <c r="A316" s="35" t="s">
        <v>54</v>
      </c>
      <c r="E316" s="36" t="s">
        <v>50</v>
      </c>
    </row>
    <row r="317" spans="1:5" ht="178.5" customHeight="1">
      <c r="A317" t="s">
        <v>56</v>
      </c>
      <c r="E317" s="34" t="s">
        <v>598</v>
      </c>
    </row>
    <row r="318" spans="1:16" ht="12.75" customHeight="1">
      <c r="A318" s="24" t="s">
        <v>48</v>
      </c>
      <c r="B318" s="29" t="s">
        <v>599</v>
      </c>
      <c r="C318" s="29" t="s">
        <v>600</v>
      </c>
      <c r="D318" s="24" t="s">
        <v>50</v>
      </c>
      <c r="E318" s="30" t="s">
        <v>601</v>
      </c>
      <c r="F318" s="31" t="s">
        <v>92</v>
      </c>
      <c r="G318" s="32">
        <v>168.58</v>
      </c>
      <c r="H318" s="32">
        <v>0</v>
      </c>
      <c r="I318" s="32">
        <f>ROUND(ROUND(H318,2)*ROUND(G318,2),2)</f>
      </c>
      <c r="O318">
        <f>(I318*21)/100</f>
      </c>
      <c r="P318" t="s">
        <v>26</v>
      </c>
    </row>
    <row r="319" spans="1:5" ht="12.75" customHeight="1">
      <c r="A319" s="33" t="s">
        <v>53</v>
      </c>
      <c r="E319" s="34" t="s">
        <v>50</v>
      </c>
    </row>
    <row r="320" spans="1:5" ht="63.75" customHeight="1">
      <c r="A320" s="35" t="s">
        <v>54</v>
      </c>
      <c r="E320" s="36" t="s">
        <v>602</v>
      </c>
    </row>
    <row r="321" spans="1:5" ht="63.75" customHeight="1">
      <c r="A321" t="s">
        <v>56</v>
      </c>
      <c r="E321" s="34" t="s">
        <v>603</v>
      </c>
    </row>
    <row r="322" spans="1:16" ht="12.75" customHeight="1">
      <c r="A322" s="24" t="s">
        <v>48</v>
      </c>
      <c r="B322" s="29" t="s">
        <v>604</v>
      </c>
      <c r="C322" s="29" t="s">
        <v>605</v>
      </c>
      <c r="D322" s="24" t="s">
        <v>50</v>
      </c>
      <c r="E322" s="30" t="s">
        <v>606</v>
      </c>
      <c r="F322" s="31" t="s">
        <v>92</v>
      </c>
      <c r="G322" s="32">
        <v>26.14</v>
      </c>
      <c r="H322" s="32">
        <v>0</v>
      </c>
      <c r="I322" s="32">
        <f>ROUND(ROUND(H322,2)*ROUND(G322,2),2)</f>
      </c>
      <c r="O322">
        <f>(I322*21)/100</f>
      </c>
      <c r="P322" t="s">
        <v>26</v>
      </c>
    </row>
    <row r="323" spans="1:5" ht="12.75" customHeight="1">
      <c r="A323" s="33" t="s">
        <v>53</v>
      </c>
      <c r="E323" s="34" t="s">
        <v>50</v>
      </c>
    </row>
    <row r="324" spans="1:5" ht="38.25" customHeight="1">
      <c r="A324" s="35" t="s">
        <v>54</v>
      </c>
      <c r="E324" s="36" t="s">
        <v>607</v>
      </c>
    </row>
    <row r="325" spans="1:5" ht="63.75" customHeight="1">
      <c r="A325" t="s">
        <v>56</v>
      </c>
      <c r="E325" s="34" t="s">
        <v>603</v>
      </c>
    </row>
    <row r="326" spans="1:16" ht="12.75" customHeight="1">
      <c r="A326" s="24" t="s">
        <v>48</v>
      </c>
      <c r="B326" s="29" t="s">
        <v>608</v>
      </c>
      <c r="C326" s="29" t="s">
        <v>609</v>
      </c>
      <c r="D326" s="24" t="s">
        <v>50</v>
      </c>
      <c r="E326" s="30" t="s">
        <v>610</v>
      </c>
      <c r="F326" s="31" t="s">
        <v>97</v>
      </c>
      <c r="G326" s="32">
        <v>38.55</v>
      </c>
      <c r="H326" s="32">
        <v>0</v>
      </c>
      <c r="I326" s="32">
        <f>ROUND(ROUND(H326,2)*ROUND(G326,2),2)</f>
      </c>
      <c r="O326">
        <f>(I326*21)/100</f>
      </c>
      <c r="P326" t="s">
        <v>26</v>
      </c>
    </row>
    <row r="327" spans="1:5" ht="12.75" customHeight="1">
      <c r="A327" s="33" t="s">
        <v>53</v>
      </c>
      <c r="E327" s="34" t="s">
        <v>611</v>
      </c>
    </row>
    <row r="328" spans="1:5" ht="38.25" customHeight="1">
      <c r="A328" s="35" t="s">
        <v>54</v>
      </c>
      <c r="E328" s="36" t="s">
        <v>612</v>
      </c>
    </row>
    <row r="329" spans="1:5" ht="63.75" customHeight="1">
      <c r="A329" t="s">
        <v>56</v>
      </c>
      <c r="E329" s="34" t="s">
        <v>613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616</v>
      </c>
      <c r="I3" s="37">
        <f>0+I9+I22+I39+I44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614</v>
      </c>
      <c r="D4" s="1"/>
      <c r="E4" s="14" t="s">
        <v>615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616</v>
      </c>
      <c r="D5" s="6"/>
      <c r="E5" s="18" t="s">
        <v>615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27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9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0+I10+I14+I18</f>
      </c>
    </row>
    <row r="10" spans="1:16" ht="12.75" customHeight="1">
      <c r="A10" s="24" t="s">
        <v>48</v>
      </c>
      <c r="B10" s="29" t="s">
        <v>32</v>
      </c>
      <c r="C10" s="29" t="s">
        <v>617</v>
      </c>
      <c r="D10" s="24" t="s">
        <v>50</v>
      </c>
      <c r="E10" s="30" t="s">
        <v>618</v>
      </c>
      <c r="F10" s="31" t="s">
        <v>122</v>
      </c>
      <c r="G10" s="32">
        <v>30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2.75" customHeight="1">
      <c r="A11" s="33" t="s">
        <v>53</v>
      </c>
      <c r="E11" s="34" t="s">
        <v>619</v>
      </c>
    </row>
    <row r="12" spans="1:5" ht="12.75" customHeight="1">
      <c r="A12" s="35" t="s">
        <v>54</v>
      </c>
      <c r="E12" s="36" t="s">
        <v>620</v>
      </c>
    </row>
    <row r="13" spans="1:5" ht="12.75" customHeight="1">
      <c r="A13" t="s">
        <v>56</v>
      </c>
      <c r="E13" s="34" t="s">
        <v>57</v>
      </c>
    </row>
    <row r="14" spans="1:16" ht="12.75" customHeight="1">
      <c r="A14" s="24" t="s">
        <v>48</v>
      </c>
      <c r="B14" s="29" t="s">
        <v>26</v>
      </c>
      <c r="C14" s="29" t="s">
        <v>621</v>
      </c>
      <c r="D14" s="24" t="s">
        <v>50</v>
      </c>
      <c r="E14" s="30" t="s">
        <v>622</v>
      </c>
      <c r="F14" s="31" t="s">
        <v>623</v>
      </c>
      <c r="G14" s="32">
        <v>6</v>
      </c>
      <c r="H14" s="32">
        <v>0</v>
      </c>
      <c r="I14" s="32">
        <f>ROUND(ROUND(H14,2)*ROUND(G14,2),2)</f>
      </c>
      <c r="O14">
        <f>(I14*21)/100</f>
      </c>
      <c r="P14" t="s">
        <v>26</v>
      </c>
    </row>
    <row r="15" spans="1:5" ht="12.75" customHeight="1">
      <c r="A15" s="33" t="s">
        <v>53</v>
      </c>
      <c r="E15" s="34" t="s">
        <v>50</v>
      </c>
    </row>
    <row r="16" spans="1:5" ht="12.75" customHeight="1">
      <c r="A16" s="35" t="s">
        <v>54</v>
      </c>
      <c r="E16" s="36" t="s">
        <v>50</v>
      </c>
    </row>
    <row r="17" spans="1:5" ht="12.75" customHeight="1">
      <c r="A17" t="s">
        <v>56</v>
      </c>
      <c r="E17" s="34" t="s">
        <v>57</v>
      </c>
    </row>
    <row r="18" spans="1:16" ht="12.75" customHeight="1">
      <c r="A18" s="24" t="s">
        <v>48</v>
      </c>
      <c r="B18" s="29" t="s">
        <v>27</v>
      </c>
      <c r="C18" s="29" t="s">
        <v>624</v>
      </c>
      <c r="D18" s="24" t="s">
        <v>50</v>
      </c>
      <c r="E18" s="30" t="s">
        <v>625</v>
      </c>
      <c r="F18" s="31" t="s">
        <v>122</v>
      </c>
      <c r="G18" s="32">
        <v>30</v>
      </c>
      <c r="H18" s="32">
        <v>0</v>
      </c>
      <c r="I18" s="32">
        <f>ROUND(ROUND(H18,2)*ROUND(G18,2),2)</f>
      </c>
      <c r="O18">
        <f>(I18*21)/100</f>
      </c>
      <c r="P18" t="s">
        <v>26</v>
      </c>
    </row>
    <row r="19" spans="1:5" ht="12.75" customHeight="1">
      <c r="A19" s="33" t="s">
        <v>53</v>
      </c>
      <c r="E19" s="34" t="s">
        <v>50</v>
      </c>
    </row>
    <row r="20" spans="1:5" ht="12.75" customHeight="1">
      <c r="A20" s="35" t="s">
        <v>54</v>
      </c>
      <c r="E20" s="36" t="s">
        <v>626</v>
      </c>
    </row>
    <row r="21" spans="1:5" ht="12.75" customHeight="1">
      <c r="A21" t="s">
        <v>56</v>
      </c>
      <c r="E21" s="34" t="s">
        <v>57</v>
      </c>
    </row>
    <row r="22" spans="1:9" ht="12.75" customHeight="1">
      <c r="A22" s="6" t="s">
        <v>46</v>
      </c>
      <c r="B22" s="6"/>
      <c r="C22" s="39" t="s">
        <v>32</v>
      </c>
      <c r="D22" s="6"/>
      <c r="E22" s="27" t="s">
        <v>100</v>
      </c>
      <c r="F22" s="6"/>
      <c r="G22" s="6"/>
      <c r="H22" s="6"/>
      <c r="I22" s="40">
        <f>0+I23+I27+I31+I35</f>
      </c>
    </row>
    <row r="23" spans="1:16" ht="12.75" customHeight="1">
      <c r="A23" s="24" t="s">
        <v>48</v>
      </c>
      <c r="B23" s="29" t="s">
        <v>36</v>
      </c>
      <c r="C23" s="29" t="s">
        <v>627</v>
      </c>
      <c r="D23" s="24" t="s">
        <v>50</v>
      </c>
      <c r="E23" s="30" t="s">
        <v>628</v>
      </c>
      <c r="F23" s="31" t="s">
        <v>92</v>
      </c>
      <c r="G23" s="32">
        <v>0.42</v>
      </c>
      <c r="H23" s="32">
        <v>0</v>
      </c>
      <c r="I23" s="32">
        <f>ROUND(ROUND(H23,2)*ROUND(G23,2),2)</f>
      </c>
      <c r="O23">
        <f>(I23*21)/100</f>
      </c>
      <c r="P23" t="s">
        <v>26</v>
      </c>
    </row>
    <row r="24" spans="1:5" ht="12.75" customHeight="1">
      <c r="A24" s="33" t="s">
        <v>53</v>
      </c>
      <c r="E24" s="34" t="s">
        <v>629</v>
      </c>
    </row>
    <row r="25" spans="1:5" ht="12.75" customHeight="1">
      <c r="A25" s="35" t="s">
        <v>54</v>
      </c>
      <c r="E25" s="36" t="s">
        <v>630</v>
      </c>
    </row>
    <row r="26" spans="1:5" ht="12.75" customHeight="1">
      <c r="A26" t="s">
        <v>56</v>
      </c>
      <c r="E26" s="34" t="s">
        <v>104</v>
      </c>
    </row>
    <row r="27" spans="1:16" ht="12.75" customHeight="1">
      <c r="A27" s="24" t="s">
        <v>48</v>
      </c>
      <c r="B27" s="29" t="s">
        <v>38</v>
      </c>
      <c r="C27" s="29" t="s">
        <v>631</v>
      </c>
      <c r="D27" s="24" t="s">
        <v>50</v>
      </c>
      <c r="E27" s="30" t="s">
        <v>632</v>
      </c>
      <c r="F27" s="31" t="s">
        <v>92</v>
      </c>
      <c r="G27" s="32">
        <v>1.2</v>
      </c>
      <c r="H27" s="32">
        <v>0</v>
      </c>
      <c r="I27" s="32">
        <f>ROUND(ROUND(H27,2)*ROUND(G27,2),2)</f>
      </c>
      <c r="O27">
        <f>(I27*21)/100</f>
      </c>
      <c r="P27" t="s">
        <v>26</v>
      </c>
    </row>
    <row r="28" spans="1:5" ht="12.75" customHeight="1">
      <c r="A28" s="33" t="s">
        <v>53</v>
      </c>
      <c r="E28" s="34" t="s">
        <v>633</v>
      </c>
    </row>
    <row r="29" spans="1:5" ht="12.75" customHeight="1">
      <c r="A29" s="35" t="s">
        <v>54</v>
      </c>
      <c r="E29" s="36" t="s">
        <v>634</v>
      </c>
    </row>
    <row r="30" spans="1:5" ht="12.75" customHeight="1">
      <c r="A30" t="s">
        <v>56</v>
      </c>
      <c r="E30" s="34" t="s">
        <v>104</v>
      </c>
    </row>
    <row r="31" spans="1:16" ht="12.75" customHeight="1">
      <c r="A31" s="24" t="s">
        <v>48</v>
      </c>
      <c r="B31" s="29" t="s">
        <v>40</v>
      </c>
      <c r="C31" s="29" t="s">
        <v>223</v>
      </c>
      <c r="D31" s="24" t="s">
        <v>50</v>
      </c>
      <c r="E31" s="30" t="s">
        <v>224</v>
      </c>
      <c r="F31" s="31" t="s">
        <v>92</v>
      </c>
      <c r="G31" s="32">
        <v>11.16</v>
      </c>
      <c r="H31" s="32">
        <v>0</v>
      </c>
      <c r="I31" s="32">
        <f>ROUND(ROUND(H31,2)*ROUND(G31,2),2)</f>
      </c>
      <c r="O31">
        <f>(I31*21)/100</f>
      </c>
      <c r="P31" t="s">
        <v>26</v>
      </c>
    </row>
    <row r="32" spans="1:5" ht="12.75" customHeight="1">
      <c r="A32" s="33" t="s">
        <v>53</v>
      </c>
      <c r="E32" s="34" t="s">
        <v>50</v>
      </c>
    </row>
    <row r="33" spans="1:5" ht="12.75" customHeight="1">
      <c r="A33" s="35" t="s">
        <v>54</v>
      </c>
      <c r="E33" s="36" t="s">
        <v>635</v>
      </c>
    </row>
    <row r="34" spans="1:5" ht="255" customHeight="1">
      <c r="A34" t="s">
        <v>56</v>
      </c>
      <c r="E34" s="34" t="s">
        <v>112</v>
      </c>
    </row>
    <row r="35" spans="1:16" ht="12.75" customHeight="1">
      <c r="A35" s="24" t="s">
        <v>48</v>
      </c>
      <c r="B35" s="29" t="s">
        <v>74</v>
      </c>
      <c r="C35" s="29" t="s">
        <v>231</v>
      </c>
      <c r="D35" s="24" t="s">
        <v>50</v>
      </c>
      <c r="E35" s="30" t="s">
        <v>232</v>
      </c>
      <c r="F35" s="31" t="s">
        <v>92</v>
      </c>
      <c r="G35" s="32">
        <v>11.16</v>
      </c>
      <c r="H35" s="32">
        <v>0</v>
      </c>
      <c r="I35" s="32">
        <f>ROUND(ROUND(H35,2)*ROUND(G35,2),2)</f>
      </c>
      <c r="O35">
        <f>(I35*21)/100</f>
      </c>
      <c r="P35" t="s">
        <v>26</v>
      </c>
    </row>
    <row r="36" spans="1:5" ht="12.75" customHeight="1">
      <c r="A36" s="33" t="s">
        <v>53</v>
      </c>
      <c r="E36" s="34" t="s">
        <v>50</v>
      </c>
    </row>
    <row r="37" spans="1:5" ht="25.5" customHeight="1">
      <c r="A37" s="35" t="s">
        <v>54</v>
      </c>
      <c r="E37" s="36" t="s">
        <v>636</v>
      </c>
    </row>
    <row r="38" spans="1:5" ht="191.25" customHeight="1">
      <c r="A38" t="s">
        <v>56</v>
      </c>
      <c r="E38" s="34" t="s">
        <v>234</v>
      </c>
    </row>
    <row r="39" spans="1:9" ht="12.75" customHeight="1">
      <c r="A39" s="6" t="s">
        <v>46</v>
      </c>
      <c r="B39" s="6"/>
      <c r="C39" s="39" t="s">
        <v>26</v>
      </c>
      <c r="D39" s="6"/>
      <c r="E39" s="27" t="s">
        <v>125</v>
      </c>
      <c r="F39" s="6"/>
      <c r="G39" s="6"/>
      <c r="H39" s="6"/>
      <c r="I39" s="40">
        <f>0+I40</f>
      </c>
    </row>
    <row r="40" spans="1:16" ht="12.75" customHeight="1">
      <c r="A40" s="24" t="s">
        <v>48</v>
      </c>
      <c r="B40" s="29" t="s">
        <v>77</v>
      </c>
      <c r="C40" s="29" t="s">
        <v>637</v>
      </c>
      <c r="D40" s="24" t="s">
        <v>50</v>
      </c>
      <c r="E40" s="30" t="s">
        <v>638</v>
      </c>
      <c r="F40" s="31" t="s">
        <v>92</v>
      </c>
      <c r="G40" s="32">
        <v>2.97</v>
      </c>
      <c r="H40" s="32">
        <v>0</v>
      </c>
      <c r="I40" s="32">
        <f>ROUND(ROUND(H40,2)*ROUND(G40,2),2)</f>
      </c>
      <c r="O40">
        <f>(I40*21)/100</f>
      </c>
      <c r="P40" t="s">
        <v>26</v>
      </c>
    </row>
    <row r="41" spans="1:5" ht="12.75" customHeight="1">
      <c r="A41" s="33" t="s">
        <v>53</v>
      </c>
      <c r="E41" s="34" t="s">
        <v>50</v>
      </c>
    </row>
    <row r="42" spans="1:5" ht="12.75" customHeight="1">
      <c r="A42" s="35" t="s">
        <v>54</v>
      </c>
      <c r="E42" s="36" t="s">
        <v>639</v>
      </c>
    </row>
    <row r="43" spans="1:5" ht="25.5" customHeight="1">
      <c r="A43" t="s">
        <v>56</v>
      </c>
      <c r="E43" s="34" t="s">
        <v>139</v>
      </c>
    </row>
    <row r="44" spans="1:9" ht="12.75" customHeight="1">
      <c r="A44" s="6" t="s">
        <v>46</v>
      </c>
      <c r="B44" s="6"/>
      <c r="C44" s="39" t="s">
        <v>38</v>
      </c>
      <c r="D44" s="6"/>
      <c r="E44" s="27" t="s">
        <v>140</v>
      </c>
      <c r="F44" s="6"/>
      <c r="G44" s="6"/>
      <c r="H44" s="6"/>
      <c r="I44" s="40">
        <f>0+I45+I49</f>
      </c>
    </row>
    <row r="45" spans="1:16" ht="12.75" customHeight="1">
      <c r="A45" s="24" t="s">
        <v>48</v>
      </c>
      <c r="B45" s="29" t="s">
        <v>43</v>
      </c>
      <c r="C45" s="29" t="s">
        <v>640</v>
      </c>
      <c r="D45" s="24" t="s">
        <v>50</v>
      </c>
      <c r="E45" s="30" t="s">
        <v>641</v>
      </c>
      <c r="F45" s="31" t="s">
        <v>92</v>
      </c>
      <c r="G45" s="32">
        <v>0.42</v>
      </c>
      <c r="H45" s="32">
        <v>0</v>
      </c>
      <c r="I45" s="32">
        <f>ROUND(ROUND(H45,2)*ROUND(G45,2),2)</f>
      </c>
      <c r="O45">
        <f>(I45*21)/100</f>
      </c>
      <c r="P45" t="s">
        <v>26</v>
      </c>
    </row>
    <row r="46" spans="1:5" ht="12.75" customHeight="1">
      <c r="A46" s="33" t="s">
        <v>53</v>
      </c>
      <c r="E46" s="34" t="s">
        <v>50</v>
      </c>
    </row>
    <row r="47" spans="1:5" ht="12.75" customHeight="1">
      <c r="A47" s="35" t="s">
        <v>54</v>
      </c>
      <c r="E47" s="36" t="s">
        <v>642</v>
      </c>
    </row>
    <row r="48" spans="1:5" ht="76.5" customHeight="1">
      <c r="A48" t="s">
        <v>56</v>
      </c>
      <c r="E48" s="34" t="s">
        <v>643</v>
      </c>
    </row>
    <row r="49" spans="1:16" ht="12.75" customHeight="1">
      <c r="A49" s="24" t="s">
        <v>48</v>
      </c>
      <c r="B49" s="29" t="s">
        <v>45</v>
      </c>
      <c r="C49" s="29" t="s">
        <v>644</v>
      </c>
      <c r="D49" s="24" t="s">
        <v>50</v>
      </c>
      <c r="E49" s="30" t="s">
        <v>645</v>
      </c>
      <c r="F49" s="31" t="s">
        <v>122</v>
      </c>
      <c r="G49" s="32">
        <v>8</v>
      </c>
      <c r="H49" s="32">
        <v>0</v>
      </c>
      <c r="I49" s="32">
        <f>ROUND(ROUND(H49,2)*ROUND(G49,2),2)</f>
      </c>
      <c r="O49">
        <f>(I49*21)/100</f>
      </c>
      <c r="P49" t="s">
        <v>26</v>
      </c>
    </row>
    <row r="50" spans="1:5" ht="38.25" customHeight="1">
      <c r="A50" s="33" t="s">
        <v>53</v>
      </c>
      <c r="E50" s="34" t="s">
        <v>646</v>
      </c>
    </row>
    <row r="51" spans="1:5" ht="12.75" customHeight="1">
      <c r="A51" s="35" t="s">
        <v>54</v>
      </c>
      <c r="E51" s="36" t="s">
        <v>647</v>
      </c>
    </row>
    <row r="52" spans="1:5" ht="12.75" customHeight="1">
      <c r="A52" t="s">
        <v>56</v>
      </c>
      <c r="E52" s="34" t="s">
        <v>50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650</v>
      </c>
      <c r="I3" s="37">
        <f>0+I9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648</v>
      </c>
      <c r="D4" s="1"/>
      <c r="E4" s="14" t="s">
        <v>649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650</v>
      </c>
      <c r="D5" s="6"/>
      <c r="E5" s="18" t="s">
        <v>649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27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9" ht="12.75" customHeight="1">
      <c r="A9" s="25" t="s">
        <v>46</v>
      </c>
      <c r="B9" s="25"/>
      <c r="C9" s="26" t="s">
        <v>77</v>
      </c>
      <c r="D9" s="25"/>
      <c r="E9" s="27" t="s">
        <v>163</v>
      </c>
      <c r="F9" s="25"/>
      <c r="G9" s="25"/>
      <c r="H9" s="25"/>
      <c r="I9" s="28">
        <f>0+I10</f>
      </c>
    </row>
    <row r="10" spans="1:16" ht="12.75" customHeight="1">
      <c r="A10" s="24" t="s">
        <v>48</v>
      </c>
      <c r="B10" s="29" t="s">
        <v>32</v>
      </c>
      <c r="C10" s="29" t="s">
        <v>651</v>
      </c>
      <c r="D10" s="24" t="s">
        <v>50</v>
      </c>
      <c r="E10" s="30" t="s">
        <v>652</v>
      </c>
      <c r="F10" s="31" t="s">
        <v>52</v>
      </c>
      <c r="G10" s="32">
        <v>1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2.75" customHeight="1">
      <c r="A11" s="33" t="s">
        <v>53</v>
      </c>
      <c r="E11" s="34" t="s">
        <v>653</v>
      </c>
    </row>
    <row r="12" spans="1:5" ht="12.75" customHeight="1">
      <c r="A12" s="35" t="s">
        <v>54</v>
      </c>
      <c r="E12" s="36" t="s">
        <v>50</v>
      </c>
    </row>
    <row r="13" spans="1:5" ht="12.75" customHeight="1">
      <c r="A13" t="s">
        <v>56</v>
      </c>
      <c r="E13" s="34" t="s">
        <v>50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656</v>
      </c>
      <c r="I3" s="37">
        <f>0+I9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654</v>
      </c>
      <c r="D4" s="1"/>
      <c r="E4" s="14" t="s">
        <v>655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656</v>
      </c>
      <c r="D5" s="6"/>
      <c r="E5" s="18" t="s">
        <v>655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27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9" ht="12.75" customHeight="1">
      <c r="A9" s="25" t="s">
        <v>46</v>
      </c>
      <c r="B9" s="25"/>
      <c r="C9" s="26" t="s">
        <v>77</v>
      </c>
      <c r="D9" s="25"/>
      <c r="E9" s="27" t="s">
        <v>163</v>
      </c>
      <c r="F9" s="25"/>
      <c r="G9" s="25"/>
      <c r="H9" s="25"/>
      <c r="I9" s="28">
        <f>0+I10</f>
      </c>
    </row>
    <row r="10" spans="1:16" ht="12.75" customHeight="1">
      <c r="A10" s="24" t="s">
        <v>48</v>
      </c>
      <c r="B10" s="29" t="s">
        <v>32</v>
      </c>
      <c r="C10" s="29" t="s">
        <v>657</v>
      </c>
      <c r="D10" s="24" t="s">
        <v>50</v>
      </c>
      <c r="E10" s="30" t="s">
        <v>658</v>
      </c>
      <c r="F10" s="31" t="s">
        <v>52</v>
      </c>
      <c r="G10" s="32">
        <v>1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2.75" customHeight="1">
      <c r="A11" s="33" t="s">
        <v>53</v>
      </c>
      <c r="E11" s="34" t="s">
        <v>653</v>
      </c>
    </row>
    <row r="12" spans="1:5" ht="12.75" customHeight="1">
      <c r="A12" s="35" t="s">
        <v>54</v>
      </c>
      <c r="E12" s="36" t="s">
        <v>50</v>
      </c>
    </row>
    <row r="13" spans="1:5" ht="12.75" customHeight="1">
      <c r="A13" t="s">
        <v>56</v>
      </c>
      <c r="E13" s="34" t="s">
        <v>50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