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Rekapitulace" sheetId="1" r:id="rId1"/>
    <sheet name="SO 001" sheetId="2" r:id="rId2"/>
    <sheet name="SO 101" sheetId="3" r:id="rId3"/>
    <sheet name="SO 101.1" sheetId="4" r:id="rId4"/>
    <sheet name="SO 102" sheetId="5" r:id="rId5"/>
    <sheet name="SO 180" sheetId="6" r:id="rId6"/>
  </sheets>
  <definedNames/>
  <calcPr fullCalcOnLoad="1"/>
</workbook>
</file>

<file path=xl/sharedStrings.xml><?xml version="1.0" encoding="utf-8"?>
<sst xmlns="http://schemas.openxmlformats.org/spreadsheetml/2006/main" count="1795" uniqueCount="478">
  <si>
    <t>Soupis objektů s DPH</t>
  </si>
  <si>
    <t>Stavba: 2019-011-0215 - Oprava silnice III/3598 Poříčí u Litomyšle - Zrnětín</t>
  </si>
  <si>
    <t>Varianta: ZŘ - Základní řešení</t>
  </si>
  <si>
    <t>Odbytová cena:</t>
  </si>
  <si>
    <t>OC+DPH:</t>
  </si>
  <si>
    <t>Objekt</t>
  </si>
  <si>
    <t>Popis</t>
  </si>
  <si>
    <t>OC</t>
  </si>
  <si>
    <t>DPH</t>
  </si>
  <si>
    <t>OC+DPH</t>
  </si>
  <si>
    <t>ASPE10</t>
  </si>
  <si>
    <t>S</t>
  </si>
  <si>
    <t>Příloha k formuláři pro ocenění nabídky</t>
  </si>
  <si>
    <t>Stavba:</t>
  </si>
  <si>
    <t>2019-011-0215</t>
  </si>
  <si>
    <t>Oprava silnice III/3598 Poříčí u Litomyšle - Zrnětín</t>
  </si>
  <si>
    <t>O</t>
  </si>
  <si>
    <t>Rozpočet:</t>
  </si>
  <si>
    <t>0,00</t>
  </si>
  <si>
    <t>15,00</t>
  </si>
  <si>
    <t>21,00</t>
  </si>
  <si>
    <t>3</t>
  </si>
  <si>
    <t>2</t>
  </si>
  <si>
    <t>SO 001</t>
  </si>
  <si>
    <t>Všeobecné a ostatní náklady</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</si>
  <si>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</si>
  <si>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</si>
  <si>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</si>
  <si>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</si>
  <si>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</si>
  <si>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</si>
  <si>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</si>
  <si>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</si>
  <si>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</si>
  <si>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</si>
  <si>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</si>
  <si>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</si>
  <si>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</si>
  <si>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</si>
  <si>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</si>
  <si>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</si>
  <si>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</si>
  <si>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</si>
  <si>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</si>
  <si>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</si>
  <si>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02720</t>
  </si>
  <si>
    <t/>
  </si>
  <si>
    <t>POMOC PRÁCE ZŘÍZ NEBO ZAJIŠŤ REGULACI A OCHRANU DOPRAVY</t>
  </si>
  <si>
    <t>KPL</t>
  </si>
  <si>
    <t>PP</t>
  </si>
  <si>
    <t>Detailní zpracování projektu dopravně-inženýrských opatření, projednání včetně zajištění všech potřebných rozhodnutí (v rámci dokumentace PDPS bylo provedeno předjednání navržených dopravně inženýrských opatření). 
Délka stavby 1590,00 m.</t>
  </si>
  <si>
    <t>VV</t>
  </si>
  <si>
    <t>1,00=1,0000 [A]</t>
  </si>
  <si>
    <t>TS</t>
  </si>
  <si>
    <t>zahrnuje veškeré náklady spojené s objednatelem požadovanými zařízeními</t>
  </si>
  <si>
    <t>02730</t>
  </si>
  <si>
    <t>POMOC PRÁCE ZŘÍZ NEBO ZAJIŠŤ OCHRANU INŽENÝRSKÝCH SÍTÍ</t>
  </si>
  <si>
    <t>Zajištění inženýrských sítí během realizace stavby dle požadavků správců. Přesnou polohu podzemních vedení ověřit ručně kopanými sondami. Podzemní plynovod, sdělovací kabely, elektrické vedení včetně vrchního vedení, vodovod a kanalizace. Zajištění stavby proti škodám na okolních pozemcích a objektech. 
Délka stavby 1590,00 m.</t>
  </si>
  <si>
    <t>02811</t>
  </si>
  <si>
    <t>PRŮZKUMNÉ PRÁCE GEOTECHNICKÉ NA POVRCHU</t>
  </si>
  <si>
    <t>Zajištění a zdokumentování stávajícího stavu zástavby a objektů, které mohou být dotčeny stavbou před započetím, v průběhu a na konci stavebních prací. 
Délka stavby 1590,00 m</t>
  </si>
  <si>
    <t>zahrnuje veškeré náklady spojené s objednatelem požadovanými pracemi</t>
  </si>
  <si>
    <t>02910</t>
  </si>
  <si>
    <t>OSTATNÍ POŽADAVKY - ZEMĚMĚŘIČSKÁ MĚŘENÍ</t>
  </si>
  <si>
    <t>Zaměření pro DSPS. 
Délka stavby 1590,00 m. 
Pevná cena</t>
  </si>
  <si>
    <t>zahrnuje veškeré náklady spojené s objednatelem požadovanými pracemi,   
- pro stanovení orientační investorské ceny určete jednotkovou cenu jako 1% odhadované ceny stavby</t>
  </si>
  <si>
    <t>Zaměření pro geometrický plán. 
Délka stavby 1590,00 m. 
Pevná cena</t>
  </si>
  <si>
    <t>02944</t>
  </si>
  <si>
    <t>OSTAT POŽADAVKY - DOKUMENTACE SKUTEČ PROVEDENÍ V DIGIT FORMĚ</t>
  </si>
  <si>
    <t>Dokumentace skutečného provedení stavby. Výkresy a související písemnosti zhotovené stavby potřebné pro evidenci pozemní komunikace. Výkresy odchylek a změn stavby oproti PDPS. Ověření podpisem odpovědného zástupce zhotovitele a správce stavby. 
Délka stavby 1590,00 m. 
4x tištěné paré + 1x CD 
Pevná cena</t>
  </si>
  <si>
    <t>7</t>
  </si>
  <si>
    <t>02945</t>
  </si>
  <si>
    <t>OSTAT POŽADAVKY - GEOMETRICKÝ PLÁN</t>
  </si>
  <si>
    <t>HM</t>
  </si>
  <si>
    <t>Vypracování GP k oddělení dotčených pozemků potvrzeného katastrálním úřadem. 
Délka stavby 1590,00 m. 
4x tištěné paré + 1x CD 
Pevná cena</t>
  </si>
  <si>
    <t>16,00=16,0000 [A]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</si>
  <si>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</si>
  <si>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SO 101</t>
  </si>
  <si>
    <t>Komunikace</t>
  </si>
  <si>
    <t>014101</t>
  </si>
  <si>
    <t>POPLATKY ZA SKLÁDKU</t>
  </si>
  <si>
    <t>M3</t>
  </si>
  <si>
    <t>Materiál z nezpevněných krajnic 
Materiál z vyčištěných stávajících betonových žlabovek 
Materiál z vyčištěných a mírně prohloubených stávajících příkopů 
Materiál z vyčištěných stávajících uličních vpustí 
Materiál z vyčištěných propustku DN 200, 300, 400, 500 a 600 od nánosu 
Materiál z hloubení jámy pro prefabrikované betonové uliční vpusti</t>
  </si>
  <si>
    <t>pol. č. 12920: 267,30m3=267,3000 [A] 
pol. č. 12931: 468,50m*0,25m3=117,1250 [B] 
pol. č. 12932: 1557,50m*0,50m3=778,7500 [C] 
pol. č. 12980: 7,00ks*0,25m3=1,7500 [D] 
pol. č. 12993: 12,00m*0,05m3=0,6000 [E] 
pol. č. 129945: 58,50m*0,05m3=2,9250 [F] 
pol. č. 129946: 466,00m*0,10m3=46,6000 [G] 
pol. č. 129957: 17,00m*0,15m3=2,5500 [H] 
pol. č. 129958: 11,00m*0,20m3=2,2000 [I] 
pol. č. 13173: 4,00m3=4,0000 [J] 
Celkem: A+B+C+D+E+F+G+H+I+J=1 223,8000 [K]</t>
  </si>
  <si>
    <t>zahrnuje veškeré poplatky provozovateli skládky související s uložením odpadu na skládce.</t>
  </si>
  <si>
    <t>014111</t>
  </si>
  <si>
    <t>POPLATKY ZA SKLÁDKU TYP S-IO (INERTNÍ ODPAD)</t>
  </si>
  <si>
    <t>Odstraněné silniční obrubníky (0,15/0,25 m) vč. betonového lože 
Odstraněné stávající betonové žlabovky š. 0,57 m a vč. betonového lože 
Vybouraná stávající betonová uliční vpusť</t>
  </si>
  <si>
    <t>pol.č. 11352: 51,39m3/m*0,20m3/m=10,2780 [A] 
pol.č. 96657: 73,54m*0,30m3/m=22,0620 [B] 
pol.č. 96687: 1,00ks*0,50m3/ks=0,5000 [C] 
Celkem: A+B+C=32,8400 [D]</t>
  </si>
  <si>
    <t>014131</t>
  </si>
  <si>
    <t>POPLATKY ZA SKLÁDKU TYP S-NO (NEBEZPEČNÝ ODPAD)</t>
  </si>
  <si>
    <t>Plošně odfrézované asfaltobetonové souvrství v prům. tl. 0,03 m</t>
  </si>
  <si>
    <t>pol. č. 11372: 245,580=245,5800 [A]</t>
  </si>
  <si>
    <t>Zemní práce</t>
  </si>
  <si>
    <t>11352</t>
  </si>
  <si>
    <t>ODSTRANĚNÍ CHODNÍKOVÝCH A SILNIČNÍCH OBRUBNÍKŮ BETONOVÝCH</t>
  </si>
  <si>
    <t>M</t>
  </si>
  <si>
    <t>Odstranění silničních obrubníků (0,15/0,25m) vč. betonového lože 
Včetně naložení, odvozu a uložení na skládku 
viz A.1. Technická zpráva, A.3. Situace pozemní komunikace</t>
  </si>
  <si>
    <t>9,90+15,62+3,00+16,94+5,93=51,3900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</si>
  <si>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</si>
  <si>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11372</t>
  </si>
  <si>
    <t>FRÉZOVÁNÍ ZPEVNĚNÝCH PLOCH ASFALTOVÝCH</t>
  </si>
  <si>
    <t>Plošné frézování asfaltobetonového souvrství v prům. tl. 0,03 m 
Včetně naložení, odvozu a uložení na skládku 
viz A.1. Technická zpráva, A.3. Situace pozemní komunikace, A.6. Vzorové příčné řezy</t>
  </si>
  <si>
    <t>8186,00m2*0,03m=245,5800 [A]</t>
  </si>
  <si>
    <t>113765</t>
  </si>
  <si>
    <t>FRÉZOVÁNÍ DRÁŽKY PRŮŘEZU DO 600MM2 V ASFALTOVÉ VOZOVCE</t>
  </si>
  <si>
    <t>Frézování drážky pro asfaltovou zálivku 0,01/0,05 m 
Pracovní spáry 
Včetně naložení, odvozu a uložení na skládku 
viz A.1. Technická zpráva, A.3. Situace pozemní komunikace</t>
  </si>
  <si>
    <t>16,39+24,93+0,50+4,94+6,17+22,07+0,50+8,47+0,50+17,21+17,63+0,50+4,22+7,00+4,54+10,78+2,98+6,02+3,86+8,39+5,61+5,61+5,21+4,11+10,91+8,20+0,50+14,21+0,50+6,10+0,50+3,91+14,73+10,15+0,50+13,78+4,10+5,10=281,3300 [A]</t>
  </si>
  <si>
    <t>Položka zahrnuje veškerou manipulaci s vybouranou sutí a s vybouranými hmotami vč. uložení na skládku.</t>
  </si>
  <si>
    <t>12110</t>
  </si>
  <si>
    <t>SEJMUTÍ ORNICE NEBO LESNÍ PŮDY</t>
  </si>
  <si>
    <t>Sejmutí ornice v tl. 0,15 m 
Včetně naložení, odvozu a uložení na mezideponii 
viz A.1. Technická zpráva</t>
  </si>
  <si>
    <t>Pravá strana: 28,00+15,00+37,00+9,00+6,00+23,00+9,00=127,0000 [A] 
Levá strana: 23,00+21,00+3,00+4,00+5,00=56,0000 [B] 
Celkem: A+B=183,0000 [C] 
Cm2*0,15m=27,4500 [D]</t>
  </si>
  <si>
    <t>položka zahrnuje sejmutí ornice bez ohledu na tloušťku vrstvy a její vodorovnou dopravu  
nezahrnuje uložení na trvalou skládku</t>
  </si>
  <si>
    <t>8</t>
  </si>
  <si>
    <t>12573</t>
  </si>
  <si>
    <t>VYKOPÁVKY ZE ZEMNÍKŮ A SKLÁDEK TŘ. I</t>
  </si>
  <si>
    <t>Vykopávka ornice z mezideponie 
Včetně naložení a odvozu na stavbu</t>
  </si>
  <si>
    <t>pol.č. 18232: 183,00m2*0,15m=27,4500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</si>
  <si>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</si>
  <si>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12920</t>
  </si>
  <si>
    <t>ČIŠTĚNÍ KRAJNIC OD NÁNOSU</t>
  </si>
  <si>
    <t>Seříznutí nezpevněné krajnice v tl. 0,15 m a š. 0,50 m 
Včetně naložení, odvozu a uložení na skládku 
viz A.1. Technická zpráva, A.3. Situace pozemní komunikace, A.6. Vzorové příčné řezy</t>
  </si>
  <si>
    <t>Pravá strana: 465,00+115,00+25,00+160,00+40,00+80,00+5,00+4,00=894,0000 [A] 
Levá strana: 280,00+252,00+40,00+10,00+82,00+109,00+10,00+105,00=888,0000 [B] 
Celkem: A+B=1 782,0000 [C] 
Cm2*0,15m=267,3000 [D]</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</si>
  <si>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</si>
  <si>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12931</t>
  </si>
  <si>
    <t>ČIŠTĚNÍ PŘÍKOPŮ OD NÁNOSU DO 0,25M3/M</t>
  </si>
  <si>
    <t>Vyčištění stávajících betonových žlabovek š. 0,57 m 
Včetně naložení, odvozu a uložení na skládku 
viz A.1. Technická zpráva, A.3. Situace pozemní komunikace, A.6. Vzorové příčné řezy</t>
  </si>
  <si>
    <t>Pravá strana: 27,90+47,90+36,60+21,60+23,50+72,50+18,50+77,00=325,5000 [A] 
Levá strana: 14,50+56,00+72,50=143,0000 [B] 
Celkem: A+B=468,5000 [C]</t>
  </si>
  <si>
    <t>11</t>
  </si>
  <si>
    <t>12932</t>
  </si>
  <si>
    <t>ČIŠTĚNÍ PŘÍKOPŮ OD NÁNOSU DO 0,5M3/M</t>
  </si>
  <si>
    <t>Vyčistění a mírné prohloubení stávajících příkopů 
Reprofilace a dotvarování příkopů s ohledem na budoucí funkčnost odvodnění 
Sklony svahů příkopů 1:2; 1:1,75; 1:1,50 
Včetně naložení, odvozu a uložení na skládku 
viz A.1. Technická zpráva, A.3. Situace pozemní komunikace, A.6. Vzorové příčné řezy</t>
  </si>
  <si>
    <t>Pravá strana: 170,00+20,00+190,00+42,00+28,00+50,00+18,50+54,00+152,00=724,5000 [A] 
Levá strana: 115,00+260,00+115,00+42,00+13,00+27,00+4,00+8,50+10,50+14,00+4,00+12,00+14,50+8,50+26,00+12,50+23,50+16,50+3,50+62,00+41,00=833,0000 [B] 
Celkem: A+B=1 557,5000 [C]</t>
  </si>
  <si>
    <t>12</t>
  </si>
  <si>
    <t>12980</t>
  </si>
  <si>
    <t>ČIŠTĚNÍ ULIČNÍCH VPUSTÍ</t>
  </si>
  <si>
    <t>KUS</t>
  </si>
  <si>
    <t>Vyčištění stávajících uličních vpustí 
Včetně naložení, odvozu a uložení na skládku 
viz A.1. Technická zpráva, A.3. Situace pozemní komunikace</t>
  </si>
  <si>
    <t>UV1 km 0,026 63: 1,00=1,0000 [A] 
UV2 km 0,042 26: 1,00=1,0000 [B] 
UV4 km 0,949 12: 1,00=1,0000 [C] 
UV6 km 0,988 77: 1,00=1,0000 [D] 
UV8 km 1,044 50: 1,00=1,0000 [E] 
UV9 km 1,054 82: 1,00=1,0000 [F] 
UV11 km 1,473 05: 1,00=1,0000 [G] 
Celkem: A+B+C+D+E+F+G=7,0000 [H]</t>
  </si>
  <si>
    <t>13</t>
  </si>
  <si>
    <t>12993</t>
  </si>
  <si>
    <t>ČIŠTĚNÍ POTRUBÍ DN DO 200MM</t>
  </si>
  <si>
    <t>Podélné propustky DN 200 
Vyčištění propustku od nánosu 
Odstranění nánosu na vtoku a výtoku 
Včetně naložení, odvozu a uložení na skládku 
viz A.1. Technická zpráva, A.3. Situace pozemní komunikace</t>
  </si>
  <si>
    <t>Pravá strana: 12,00=12,0000 [A] 
Levá strana: 0,00=0,0000 [B] 
Celkem: A+B=12,0000 [C]</t>
  </si>
  <si>
    <t>14</t>
  </si>
  <si>
    <t>129945</t>
  </si>
  <si>
    <t>ČIŠTĚNÍ POTRUBÍ DN DO 300MM</t>
  </si>
  <si>
    <t>Podélné propustky DN 300 
Vyčištění propustku od nánosu 
Odstranění nánosu na vtoku a výtoku 
Včetně naložení, odvozu a uložení na skládku 
viz A.1. Technická zpráva, A.3. Situace pozemní komunikace</t>
  </si>
  <si>
    <t>Pravá strana: 6,50+5,00=11,5000 [A] 
Levá strana: 13,00+7,00+27,00=47,0000 [B] 
Celkem: A+B=58,5000 [C]</t>
  </si>
  <si>
    <t>15</t>
  </si>
  <si>
    <t>129946</t>
  </si>
  <si>
    <t>ČIŠTĚNÍ POTRUBÍ DN DO 400MM</t>
  </si>
  <si>
    <t>Podélné propustky DN 400 
Příčný propustek DN 400 na odbočce na Borovou 
Vyčištění propustku od nánosu 
Odstranění nánosu na vtoku a výtoku 
Včetně naložení, odvozu a uložení na skládku 
viz A.1. Technická zpráva, A.3. Situace pozemní komunikace</t>
  </si>
  <si>
    <t>Pravá strana: 37,50+5,50+11,50+2,50+12,50+83,00+20,50+28,00+25,50+12,50+2,00+6,00+7,00+7,00=261,0000 [A] 
Levá strana: 9,50+21,00+2,50+6,50+3,50+8,50+22,00+7,00+3,50+16,00+29,00+8,50+6,00+11,00+3,00+2,00+8,00+11,00+8,00=186,5000 [B] 
Příčný propustek DN 400 na odbočce na Borovou: 8,50=8,5000 [C] 
Celkem: A+B+C=456,0000 [D]</t>
  </si>
  <si>
    <t>16</t>
  </si>
  <si>
    <t>129957</t>
  </si>
  <si>
    <t>ČIŠTĚNÍ POTRUBÍ DN DO 500MM</t>
  </si>
  <si>
    <t>Podélné propustky DN 500 
Příčný propustek DN 500 v km 0,324 27 
Vyčištění propustku od nánosu 
Odstranění nánosu na vtoku a výtoku 
Včetně naložení, odvozu a uložení na skládku 
viz A.1. Technická zpráva, A.3. Situace pozemní komunikace</t>
  </si>
  <si>
    <t>Pravá strana: 0,00=0,0000 [A] 
Levá strana: 6,50=6,5000 [B] 
Příčný propustek DN 500 v km 0,324 27: 10,50=10,5000 [C] 
Celkem: A+B+C=17,0000 [D]</t>
  </si>
  <si>
    <t>17</t>
  </si>
  <si>
    <t>129958</t>
  </si>
  <si>
    <t>ČIŠTĚNÍ POTRUBÍ DN DO 600MM</t>
  </si>
  <si>
    <t>Příčný propustek DN 600 v km 0,120 76 
Vyčištění propustku od nánosu 
Odstranění nánosu na vtoku a výtoku 
Včetně naložení, odvozu a uložení na skládku 
viz A.1. Technická zpráva, A.3. Situace pozemní komunikace</t>
  </si>
  <si>
    <t>Příčný propustek DN 600 v km 0,120 76: 11,00=11,0000 [A]</t>
  </si>
  <si>
    <t>18</t>
  </si>
  <si>
    <t>13173</t>
  </si>
  <si>
    <t>HLOUBENÍ JAM ZAPAŽ I NEPAŽ TŘ. I</t>
  </si>
  <si>
    <t>Hloubení jámy o rozměru 1,00/1,00 m a hl. 1,00 m pro prefabrikované betonové uliční vpusti 
Včetně naložení, odvozu a uložení na skládku 
viz A.1. Technická zpráva, A.3. Situace pozemní komunikace</t>
  </si>
  <si>
    <t>UV3 km 0,945 80: 1,00=1,0000 [A] 
UV5 km 0,981 10: 1,00=1,0000 [B] 
UV7 km 1,025 65: 1,00=1,0000 [C] 
UV10 km 1,238 00: 1,00=1,0000 [D] 
Celkem: (A+B+C+D)ks*1,00m*1,00m*1,00m=4,0000 [E]</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</si>
  <si>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</si>
  <si>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19</t>
  </si>
  <si>
    <t>17481</t>
  </si>
  <si>
    <t>ZÁSYP JAM A RÝH Z NAKUPOVANÝCH MATERIÁLŮ</t>
  </si>
  <si>
    <t>Zásyp příkopu na pravé straně od km 1,021 70 do km 1,039 20 po osazení betonového potrubí DN 400 
Vhodný nenamrzavý materiál 
Hutněno po vrstvách max. tl. 0,30 m 
viz A.1. Technická zpráva, A.3. Situace pozemní komunikace</t>
  </si>
  <si>
    <t>0,80m3/m*17,50m=14,0000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</si>
  <si>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</si>
  <si>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20</t>
  </si>
  <si>
    <t>Zásyp jámy po zhotovení prefabrikovaných betonových uličních vpustí 
Vhodný nenamrzavý materiál 
Hutněno po vrstvách max. tl. 0,30 m 
viz A.1. Technická zpráva, A.3. Situace pozemní komunikace</t>
  </si>
  <si>
    <t>UV3 km 0,945 80: 1,00=1,0000 [A] 
UV5 km 0,981 10: 1,00=1,0000 [B] 
UV7 km 1,025 65: 1,00=1,0000 [C] 
UV10 km 1,238 00: 1,00=1,0000 [D] 
(A+B+C+D)ks*1,00m*1,00m*1,00m=4,0000 [E] 
(A+B+C+D)ks*(3,14*0,50m^2/4)*1,00m=0,7850 [F] 
Celkem: E-F=3,2150 [G]</t>
  </si>
  <si>
    <t>21</t>
  </si>
  <si>
    <t>18232</t>
  </si>
  <si>
    <t>ROZPROSTŘENÍ ORNICE V ROVINĚ V TL DO 0,15M</t>
  </si>
  <si>
    <t>M2</t>
  </si>
  <si>
    <t>Ohumusování v tl. 0,15 m 
viz A.1. Technická zpráva, A.3. Situace pozemní komunikace, A.6. Vzorové příčné řezy</t>
  </si>
  <si>
    <t>Pravá strana: 28,00+15,00+37,00+9,00+6,00+23,00+9,00=127,0000 [A] 
Levá strana: 23,00+21,00+3,00+4,00+5,00=56,0000 [B] 
Celkem: A+B=183,0000 [C]</t>
  </si>
  <si>
    <t>položka zahrnuje:  
nutné přemístění ornice z dočasných skládek vzdálených do 50m  
rozprostření ornice v předepsané tloušťce v rovině a ve svahu do 1:5</t>
  </si>
  <si>
    <t>22</t>
  </si>
  <si>
    <t>18241</t>
  </si>
  <si>
    <t>ZALOŽENÍ TRÁVNÍKU RUČNÍM VÝSEVEM</t>
  </si>
  <si>
    <t>Osetí travním semenem na ohumusovaných plochách 
viz A.1. Technická zpráva, A.3. Situace pozemní komunikace, A.6. Vzorové příčné řezy</t>
  </si>
  <si>
    <t>pol.č. 18232: 183,00=183,0000 [A]</t>
  </si>
  <si>
    <t>Zahrnuje dodání předepsané travní směsi, její výsev na ornici, zalévání, první pokosení, to vše bez ohledu na sklon terénu</t>
  </si>
  <si>
    <t>23</t>
  </si>
  <si>
    <t>18247</t>
  </si>
  <si>
    <t>OŠETŘOVÁNÍ TRÁVNÍKU</t>
  </si>
  <si>
    <t>viz A.1. Technická zpráva, A.3. Situace pozemní komunikace</t>
  </si>
  <si>
    <t>Zahrnuje pokosení se shrabáním, naložení shrabků na dopravní prostředek, s odvozem a se složením, to vše bez ohledu na sklon terénu  
zahrnuje nutné zalití a hnojení</t>
  </si>
  <si>
    <t>24</t>
  </si>
  <si>
    <t>567541</t>
  </si>
  <si>
    <t>VRSTVY PRO OBNOVU A OPRAVY RECYK ZA STUDENA CEM TL DO 200MM</t>
  </si>
  <si>
    <t>RS C na místě v tl. 0,20 m 
Příměs 6 % hmotnostně cementu CEM II/R 32,5 
V případě potřeby doplnit před vlastní recyklací okraje o plochu vhodným zrnitým materiálem (např. ŠD 0/32) 
Recyklace je navržena včetně doplnění drobné frakce kameniva (viz výše), předrcení velké frakce kameniva, odebrání přebytečného kameniva po rozfrézování, reprofilace apod. 
viz A.1. Technická zpráva, A.3. Situace pozemní komunikace, A.6. Vzorové příčné řezy</t>
  </si>
  <si>
    <t>8665,00=8 665,0000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</si>
  <si>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</si>
  <si>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25</t>
  </si>
  <si>
    <t>56933</t>
  </si>
  <si>
    <t>ZPEVNĚNÍ KRAJNIC ZE ŠTĚRKODRTI TL. DO 150MM</t>
  </si>
  <si>
    <t>ŠD 0/32 tl. 0,15 m 
Zahutnit 0,03 m pod hranu vozovky 
viz A.1. Technická zpráva, A.3. Situace pozemní komunikace, A.6. Vzorové příčné řezy</t>
  </si>
  <si>
    <t>Pravá strana: 465,00+115,00+9,00+13,00+142,00+24,00+40,00+80,00+5,00+4,00=897,0000 [A] 
Levá strana: 280,00+252,00+28,00+4,00+3,00+10,00+82,00+87,00+16,00+10,00+105,00=877,0000 [B] 
Celkem: A+B=1 774,0000 [C]</t>
  </si>
  <si>
    <t>- dodání kameniva předepsané kvality a zrnitosti  
- rozprostření a zhutnění vrstvy v předepsané tloušťce  
- zřízení vrstvy bez rozlišení šířky, pokládání vrstvy po etapách</t>
  </si>
  <si>
    <t>26</t>
  </si>
  <si>
    <t>572133</t>
  </si>
  <si>
    <t>INFILTRAČNÍ POSTŘIK Z EMULZE DO 1,5KG/M2</t>
  </si>
  <si>
    <t>PIE 1,30 kg/m2 zbytkové hmotnosti asfaltu na vrstvu recyklace vč. podrcení kamenivem 2/4 v množství 2,0 kg/m2 
viz A.1. Technická zpráva, A.6. Vzorové příčné řezy</t>
  </si>
  <si>
    <t>8678,00=8 678,0000 [A]</t>
  </si>
  <si>
    <t>- dodání všech předepsaných materiálů pro postřiky v předepsaném množství  
- provedení dle předepsaného technologického předpisu  
- zřízení vrstvy bez rozlišení šířky, pokládání vrstvy po etapách  
- úpravu napojení, ukončení</t>
  </si>
  <si>
    <t>27</t>
  </si>
  <si>
    <t>572213</t>
  </si>
  <si>
    <t>SPOJOVACÍ POSTŘIK Z EMULZE DO 0,5KG/M2</t>
  </si>
  <si>
    <t>PSE 0,30 kg/m2 na vrstvu ACP 22+ 
viz A.1. Technická zpráva, A.6. Vzorové příčné řezy</t>
  </si>
  <si>
    <t>8443,00=8 443,0000 [A]</t>
  </si>
  <si>
    <t>28</t>
  </si>
  <si>
    <t>574A44</t>
  </si>
  <si>
    <t>ASFALTOVÝ BETON PRO OBRUSNÉ VRSTVY ACO 11+, 11S TL. 50MM</t>
  </si>
  <si>
    <t>ACO 11+, 50 mm 
viz A.1. Technická zpráva, A.3. Situace pozemní komunikace, A.6. Vzorové příčné řezy</t>
  </si>
  <si>
    <t>8186,00=8 186,0000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</si>
  <si>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</si>
  <si>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29</t>
  </si>
  <si>
    <t>574E68</t>
  </si>
  <si>
    <t>ASFALTOVÝ BETON PRO PODKLADNÍ VRSTVY ACP 22+, 22S TL. 70MM</t>
  </si>
  <si>
    <t>ACP 22+, 70 mm 
viz A.1. Technická zpráva, A.6. Vzorové příčné řezy</t>
  </si>
  <si>
    <t>8531,00=8 531,0000 [A]</t>
  </si>
  <si>
    <t>Potrubí</t>
  </si>
  <si>
    <t>30</t>
  </si>
  <si>
    <t>81446</t>
  </si>
  <si>
    <t>POTRUBÍ Z TRUB BETONOVÝCH DN DO 400MM</t>
  </si>
  <si>
    <t>Propojení stávajících podélných propustků 
Betonové trouby DN 400 
viz A.1. Technická zpráva, A.3. Situace pozemní komunikace</t>
  </si>
  <si>
    <t>14,50=14,5000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</si>
  <si>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</si>
  <si>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31</t>
  </si>
  <si>
    <t>87434</t>
  </si>
  <si>
    <t>POTRUBÍ Z TRUB PLASTOVÝCH ODPADNÍCH DN DO 200MM</t>
  </si>
  <si>
    <t>Kanalizační přípojky uličních vpustí 
DN 160, SN 8 
viz A.1. Technická zpráva, A.3. Situace pozemní komunikace</t>
  </si>
  <si>
    <t>UV5 km 0,981 10: 1,50=1,5000 [A] 
UV10 km 1,238 00: 1,50=1,5000 [B] 
Celkem: A+B=3,0000 [C]</t>
  </si>
  <si>
    <t>32</t>
  </si>
  <si>
    <t>89712</t>
  </si>
  <si>
    <t>VPUSŤ KANALIZAČNÍ ULIČNÍ KOMPLETNÍ Z BETONOVÝCH DÍLCŮ</t>
  </si>
  <si>
    <t>Prefabrikovaná betonová uliční vpusť 
Včetně pozinkovaného čistícího koše a ocelové litinové mříže D400 
viz A.1. Technická zpráva, A.3. Situace pozemní komunikace</t>
  </si>
  <si>
    <t>UV3 km 0,945 80: 1,00=1,0000 [A] 
UV5 km 0,981 10: 1,00=1,0000 [B] 
UV7 km 1,025 65: 1,00=1,0000 [C] 
UV10 km 1,238 00: 1,00=1,0000 [D] 
Celkem: A+B+C+D=4,0000 [E]</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</si>
  <si>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</si>
  <si>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33</t>
  </si>
  <si>
    <t>89921</t>
  </si>
  <si>
    <t>VÝŠKOVÁ ÚPRAVA POKLOPŮ</t>
  </si>
  <si>
    <t>Výšková úprava poklopů stávajících kanalizačních šachet 
viz A.1. Technická zpráva, A.3. Situace pozemní komunikace</t>
  </si>
  <si>
    <t>Š1 km 0,672 11: 1,00=1,0000 [A] 
Š2 km 0,713 73: 1,00=1,0000 [B] 
Š3 km 0,763 70: 1,00=1,0000 [C] 
Š4 km 0,809 45: 1,00=1,0000 [D] 
Š5 km 0,863 61: 1,00=1,0000 [E] 
Š6 km 0,914 91: 1,00=1,0000 [F] 
Š7 km 0,943 62: 1,00=1,0000 [G] 
Š8 km 0,980 47: 1,00=1,0000 [H] 
Š9 km 1,010 33: 1,00=1,0000 [I] 
Š10 km 1,060 40: 1,00=1,0000 [J] 
Š11 km 1,094 55: 1,00=1,0000 [K] 
Š12 km 1,143 53: 1,00=1,0000 [L] 
Š13 km 1,198 96: 1,00=1,0000 [M] 
Š14 km 1,252 73: 1,00=1,0000 [N] 
Š15 km 1,302 78: 1,00=1,0000 [O] 
Š16 km 1,352 33: 1,00=1,0000 [P] 
Š17 km 1,402 56: 1,00=1,0000 [Q] 
Š18 km 1,448 84: 1,00=1,0000 [R] 
Celkem: A+B+C+D+E+F+G+H+I+J+K+L+M+N+O+P+Q+R=18,0000 [S]</t>
  </si>
  <si>
    <t>- položka výškové úpravy zahrnuje všechny nutné práce a materiály pro zvýšení nebo snížení zařízení (včetně nutné úpravy stávajícího povrchu vozovky nebo chodníku).</t>
  </si>
  <si>
    <t>34</t>
  </si>
  <si>
    <t>89922</t>
  </si>
  <si>
    <t>VÝŠKOVÁ ÚPRAVA MŘÍŽÍ</t>
  </si>
  <si>
    <t>Výšková úprava mříží stávajících uličních vpustí 
viz A.1. Technická zpráva, A.3. Situace pozemní komunikace</t>
  </si>
  <si>
    <t>Ostatní konstrukce a práce</t>
  </si>
  <si>
    <t>35</t>
  </si>
  <si>
    <t>91228</t>
  </si>
  <si>
    <t>SMĚROVÉ SLOUPKY Z PLAST HMOT VČETNĚ ODRAZNÉHO PÁSKU</t>
  </si>
  <si>
    <t>Z 11a,b plastové otevřené 
Směrové sloupky s kovovým bodcem ve spodní části sloupku pro zabudování do krajnice zatlučením 
viz A.1. Technická zpráva, A.3. Situace pozemní komunikace, A.6. Vzorové příčné řezy</t>
  </si>
  <si>
    <t>60,00=60,0000 [A]</t>
  </si>
  <si>
    <t>položka zahrnuje:  
- dodání a osazení sloupku včetně nutných zemních prací  
- vnitrostaveništní a mimostaveništní doprava  
- odrazky plastové nebo z retroreflexní fólie</t>
  </si>
  <si>
    <t>36</t>
  </si>
  <si>
    <t>912283</t>
  </si>
  <si>
    <t>SMĚROVÉ SLOUPKY Z PLAST HMOT - DEMONTÁŽ A ODVOZ</t>
  </si>
  <si>
    <t>Včetně naložení, odvozu a uložení na skládku 
viz A.1. Technická zpráva, A.3. Situace pozemní komunikace</t>
  </si>
  <si>
    <t>položka zahrnuje demontáž stávajícího sloupku, jeho odvoz do skladu nebo na skládku</t>
  </si>
  <si>
    <t>37</t>
  </si>
  <si>
    <t>914131</t>
  </si>
  <si>
    <t>DOPRAVNÍ ZNAČKY ZÁKLADNÍ VELIKOSTI OCELOVÉ FÓLIE TŘ 2 - DODÁVKA A MONTÁŽ</t>
  </si>
  <si>
    <t>P 4: 1,00*1,00=1,0000 [A] 
IS 3b + IS 3c: 2,00*1,00=2,0000 [B] 
IZ 4a:1,00*2,00=2,0000 [C] 
IZ 4b: 1,00*2,00=2,0000 [D] 
IS 3a + IS 3b: 2,00*1,00=2,0000 [E] 
P 2 + E 2b: 2,00*1,00=2,0000 [F] 
Celkem: A+B+C+D+E+F=11,0000 [G]</t>
  </si>
  <si>
    <t>položka zahrnuje:  
- dodávku a montáž značek v požadovaném provedení</t>
  </si>
  <si>
    <t>38</t>
  </si>
  <si>
    <t>914133</t>
  </si>
  <si>
    <t>DOPRAVNÍ ZNAČKY ZÁKLADNÍ VELIKOSTI OCELOVÉ FÓLIE TŘ 2 - DEMONTÁŽ</t>
  </si>
  <si>
    <t>Položka zahrnuje odstranění, demontáž a odklizení materiálu s odvozem na předepsané místo</t>
  </si>
  <si>
    <t>39</t>
  </si>
  <si>
    <t>914913</t>
  </si>
  <si>
    <t>SLOUPKY A STOJKY DZ Z OCEL TRUBEK ZABETON DEMONTÁŽ</t>
  </si>
  <si>
    <t>P 4: 1,00*1,00=1,0000 [A] 
IS 3b + IS 3c: 1,00*1,00=1,0000 [B] 
IZ 4a:1,00*2,00=2,0000 [C] 
IZ 4b: 1,00*2,00=2,0000 [D] 
IS 3a + IS 3b: 1,00*1,00=1,0000 [E] 
P 2 + E 2b: 1,00*1,00=1,0000 [F] 
Celkem: A+B+C+D+E+F=8,0000 [G]</t>
  </si>
  <si>
    <t>40</t>
  </si>
  <si>
    <t>914921</t>
  </si>
  <si>
    <t>SLOUPKY A STOJKY DOPRAVNÍCH ZNAČEK Z OCEL TRUBEK DO PATKY - DODÁVKA A MONTÁŽ</t>
  </si>
  <si>
    <t>položka zahrnuje:  
- sloupky a upevňovací zařízení včetně jejich osazení (betonová patka, zemní práce)</t>
  </si>
  <si>
    <t>41</t>
  </si>
  <si>
    <t>915111</t>
  </si>
  <si>
    <t>VODOROVNÉ DOPRAVNÍ ZNAČENÍ BARVOU HLADKÉ - DODÁVKA A POKLÁDKA</t>
  </si>
  <si>
    <t>viz A.1. Technická zpráva, A.3. Situace pozemní komunikace, A.6. Vzorové příčné řezy</t>
  </si>
  <si>
    <t>V2b (1,50/1,50/0,125): (33,00+37,5+9,00+12,00+9,00+15,00+31,50)m/3,00*1,50*0,125m=9,1875 [A] 
V4 (0,125): (948,00+352,00+164,00+9,50+595,00+325,00+508,00+1,00)m*0,125m=362,8125 [B] 
V4 (0,50/0,50/0,125): (11,00)m/1,00*0,50*0,125m=0,6875 [C] 
V 11a: 6,50m2=6,5000 [D] 
V 13a: 4,50m2=4,5000 [F] 
Celkem: A+B+C+D+F=383,6875 [G]</t>
  </si>
  <si>
    <t>položka zahrnuje:  
- dodání a pokládku nátěrového materiálu (měří se pouze natíraná plocha)  
- předznačení a reflexní úpravu</t>
  </si>
  <si>
    <t>42</t>
  </si>
  <si>
    <t>915221</t>
  </si>
  <si>
    <t>VODOR DOPRAV ZNAČ PLASTEM STRUKTURÁLNÍ NEHLUČNÉ - DOD A POKLÁDKA</t>
  </si>
  <si>
    <t>Dvojsložkový plast včetně směsi balotiny a protismykových přísad na vyzrálý kryt a na předchozí značení barvou 
viz A.1. Technická zpráva, A.3. Situace pozemní komunikace, A.6. Vzorové příčné řezy</t>
  </si>
  <si>
    <t>43</t>
  </si>
  <si>
    <t>91552</t>
  </si>
  <si>
    <t>VODOR DOPRAV ZNAČ - PÍSMENA</t>
  </si>
  <si>
    <t>Nápis "BUS" 
1x barva + 1x plast 
viz A.1. Technická zpráva, A.3. Situace pozemní komunikace, A.6. Vzorové příčné řezy</t>
  </si>
  <si>
    <t>Barva: 1,00zastávka*(2,00*3,00písmena)=6,0000 [A] 
Plast: 1,00zastávka*(2,00*3,00písmena)=6,0000 [B] 
Celkem: A+B=12,0000 [C]</t>
  </si>
  <si>
    <t>položka zahrnuje:  
- dodání a pokládku nátěrového materiálu  
- předznačení a reflexní úpravu</t>
  </si>
  <si>
    <t>44</t>
  </si>
  <si>
    <t>917224</t>
  </si>
  <si>
    <t>SILNIČNÍ A CHODNÍKOVÉ OBRUBY Z BETONOVÝCH OBRUBNÍKŮ ŠÍŘ 150MM</t>
  </si>
  <si>
    <t>Betonový silniční obrubník 0,15/0,25 m 
Uložení do betonového lože z C20/25n, XF3, tl. min. 0,10 m 
viz A.1. Technická zpráva, A.3. Situace pozemní komunikace, A.6. Vzorové příčné řezy</t>
  </si>
  <si>
    <t>Položka zahrnuje:  
dodání a pokládku betonových obrubníků o rozměrech předepsaných zadávací dokumentací  
betonové lože i boční betonovou opěrku.</t>
  </si>
  <si>
    <t>45</t>
  </si>
  <si>
    <t>919112</t>
  </si>
  <si>
    <t>ŘEZÁNÍ ASFALTOVÉHO KRYTU VOZOVEK TL DO 100MM</t>
  </si>
  <si>
    <t>Řezání asfaltobetonového krytu v místech napojení 
viz A.1. Technická zpráva, A.3. Situace pozemní komunikace</t>
  </si>
  <si>
    <t>16,39+24,93+8,47+4,22+7,00+4,54+2,98+3,86+5,21+4,11+13,78+4,10+5,10=104,6900 [A]</t>
  </si>
  <si>
    <t>položka zahrnuje řezání vozovkové vrstvy v předepsané tloušťce, včetně spotřeby vody</t>
  </si>
  <si>
    <t>46</t>
  </si>
  <si>
    <t>93132</t>
  </si>
  <si>
    <t>TĚSNĚNÍ DILATAČ SPAR ASF ZÁLIVKOU MODIFIK</t>
  </si>
  <si>
    <t>Emulzní modifikovaná asfaltová zálivka včetně ošetření do vyfrézované drážky 0,01/0,05 m 
viz A.1. Technická zpráva, A.3. Situace pozemní komunikace</t>
  </si>
  <si>
    <t>pol. č. 113765: 281,33m*0,01m*0,05m=0,1407 [A]</t>
  </si>
  <si>
    <t>položka zahrnuje dodávku a osazení předepsaného materiálu, očištění ploch spáry před úpravou, očištění okolí spáry po úpravě  
nezahrnuje těsnící profil</t>
  </si>
  <si>
    <t>47</t>
  </si>
  <si>
    <t>935212</t>
  </si>
  <si>
    <t>PŘÍKOPOVÉ ŽLABY Z BETON TVÁRNIC ŠÍŘ DO 600MM DO BETONU TL 100MM</t>
  </si>
  <si>
    <t>Betonové žlabovky š. 0,57 m 
Uložení do betonového lože z C20/25n, XF3, tl. min 0,10m 
viz A.1. Technická zpráva, A.3. Situace pozemní komunikace</t>
  </si>
  <si>
    <t>Vpravo: 10,55+10,85+55,77+5,61+4,62+12,54+6,60=106,5400 [A] 
Vlevo: 5,61=5,6100 [B] 
Celkem: A+B=112,1500 [C]</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</si>
  <si>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</si>
  <si>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48</t>
  </si>
  <si>
    <t>Betonové žlabovky š. 0,57 m + pozinkovaný mřížový rošt 
Uložení do betonového lože z C20/25n, XF3, tl. min 0,10m 
viz A.1. Technická zpráva, A.3. Situace pozemní komunikace</t>
  </si>
  <si>
    <t>Vpravo: 5,03+3,23+18,48=26,7400 [A] 
Vlevo: 8,58+11,22=19,8000 [B] 
Celkem: A+B=46,5400 [C]</t>
  </si>
  <si>
    <t>49</t>
  </si>
  <si>
    <t>93818</t>
  </si>
  <si>
    <t>OČIŠTĚNÍ ASFALT VOZOVEK ZAMETENÍM</t>
  </si>
  <si>
    <t>Strojní zametení před spojovacím postřikem 
Předpokládá se puštění veřejného provozu před pokládkou asfaltobetonových vrstev 
viz A.1. Technická zpráva</t>
  </si>
  <si>
    <t>pol. č. 572213: 8443,00=8 443,0000 [A]</t>
  </si>
  <si>
    <t>položka zahrnuje očištění předepsaným způsobem včetně odklizení vzniklého odpadu</t>
  </si>
  <si>
    <t>50</t>
  </si>
  <si>
    <t>96657</t>
  </si>
  <si>
    <t>ODSTRANĚNÍ ŽLABŮ Z DÍLCŮ (VČET ŠTĚRBINOVÝCH) ŠÍŘKY 500MM</t>
  </si>
  <si>
    <t>Odstranění stávajících betonových žlabovek š. 0,57 m vč. betonového lože 
Včetně naložení, odvozu a uložení na skládku 
viz A.1. Technická zpráva, A.3. Situace pozemní komunikace</t>
  </si>
  <si>
    <t>10,55+10,85+52,14=73,5400 [A]</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</si>
  <si>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</si>
  <si>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51</t>
  </si>
  <si>
    <t>96687</t>
  </si>
  <si>
    <t>VYBOURÁNÍ ULIČNÍCH VPUSTÍ KOMPLETNÍCH</t>
  </si>
  <si>
    <t>Vybourání stávající betonové uliční vpusti 
Včetně naložení, odvozu a uložení na skládku 
viz A.1. Technická zpráva, A.3. Situace pozemní komunikace</t>
  </si>
  <si>
    <t>UV3 km 0,945 80: 1,00=1,0000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</si>
  <si>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</si>
  <si>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101.1</t>
  </si>
  <si>
    <t>Komunikace - investor obec Poříčí u Litomyšle</t>
  </si>
  <si>
    <t>Odtěžená konstrukce v tl. 0,25 m na úroveň zemní pláně</t>
  </si>
  <si>
    <t>pol. č. 11332: 17,75=17,7500 [A]</t>
  </si>
  <si>
    <t>Odstraněné silniční obrubníky (0,15/0,25 m) vč. betonového lože</t>
  </si>
  <si>
    <t>pol.č. 11352: 14,00m*0,20m3/m=2,8000 [A]</t>
  </si>
  <si>
    <t>Plošně odfrézované asfaltobetonové souvrství v prům. tl. 0,12 m</t>
  </si>
  <si>
    <t>pol. č. 11372: 6,36=6,3600 [A]</t>
  </si>
  <si>
    <t>014211</t>
  </si>
  <si>
    <t>POPLATKY ZA ZEMNÍK - ORNICE</t>
  </si>
  <si>
    <t>Nákup ornice na ohumusování v tl. 0,15 m</t>
  </si>
  <si>
    <t>pol. č. 12573: 1,05=1,0500 [A]</t>
  </si>
  <si>
    <t>zahrnuje veškeré poplatky majiteli zemníku související s nákupem zeminy (nikoliv s otvírkou zemníku)</t>
  </si>
  <si>
    <t>11318</t>
  </si>
  <si>
    <t>ODSTRANĚNÍ KRYTU ZPEVNĚNÝCH PLOCH Z DLAŽDIC</t>
  </si>
  <si>
    <t>Odstranění stávající betonové zámkové dlažby tl. 0,10 m vč. lože 
Včetně naložení, odvozu a uložení na skládku 
viz A.1. Technická zpráva, A.3. Situace pozemní komunikace</t>
  </si>
  <si>
    <t>18,00m2*0,10m=1,8000 [A]</t>
  </si>
  <si>
    <t>11332</t>
  </si>
  <si>
    <t>ODSTRANĚNÍ PODKLADŮ ZPEVNĚNÝCH PLOCH Z KAMENIVA NESTMELENÉHO</t>
  </si>
  <si>
    <t>Odtěžení konstrukce v tl. 0,25 m na úroveň zemní pláně 
Včetně naložení, odvozu a uložení na skládku 
viz A.1. Technická zpráva</t>
  </si>
  <si>
    <t>pol. č. 11318: 18,00m2*0,25m=4,5000 [A] 
pol. č. 11372: 53,00m2*0,25m=13,2500 [B] 
Celkem: A+B=17,7500 [C]</t>
  </si>
  <si>
    <t>14,00=14,0000 [A]</t>
  </si>
  <si>
    <t>Plošné frézování asfaltobetonového souvrství v prům. tl. 0,12 m 
Včetně naložení, odvozu a uložení na skládku 
viz A.1. Technická zpráva, A.3. Situace pozemní komunikace</t>
  </si>
  <si>
    <t>38,00+15,00=53,0000 [A] 
Am2*0,12m=6,3600 [B]</t>
  </si>
  <si>
    <t>Vykopávka ornice ze zemníku 
Včetně naložení a odvozu na stavbu</t>
  </si>
  <si>
    <t>pol.č. 18232: 7,00m2*0,15m=1,0500 [A]</t>
  </si>
  <si>
    <t>18110</t>
  </si>
  <si>
    <t>ÚPRAVA PLÁNĚ SE ZHUTNĚNÍM V HORNINĚ TŘ. I</t>
  </si>
  <si>
    <t>Urovnání pláně do sklonu 3,00% 
Zahutnění pláně Edef,2 = 45 MPa, CBRsat min. 15% 
viz A.1. Technická zpráva</t>
  </si>
  <si>
    <t>pol. č. 11318: 18,00m2=18,0000 [A] 
pol. č. 11372: 53,00m2=53,0000 [B] 
Celkem: A+B=71,0000 [C]</t>
  </si>
  <si>
    <t>položka zahrnuje úpravu pláně včetně vyrovnání výškových rozdílů. Míru zhutnění určuje projekt.</t>
  </si>
  <si>
    <t>Ohumusování v tl. 0,15 m 
viz A.1. Technická zpráva, A.3. Situace pozemní komunikace</t>
  </si>
  <si>
    <t>7,00=7,0000 [A]</t>
  </si>
  <si>
    <t>Osetí travním semenem na ohumusovaných plochách 
viz A.1. Technická zpráva, A.3. Situace pozemní komunikace</t>
  </si>
  <si>
    <t>pol.č. 18232: 7,00=7,0000 [A]</t>
  </si>
  <si>
    <t>56335</t>
  </si>
  <si>
    <t>VOZOVKOVÉ VRSTVY ZE ŠTĚRKODRTI TL. DO 250MM</t>
  </si>
  <si>
    <t>ŠDa 0/63 tl. 0,25 m 
Edef,2 = 60 MPa 
viz A.1. Technická zpráva</t>
  </si>
  <si>
    <t>pol. č. 582611: 49,35=49,3500 [A] 
pol. č. 582614: 3,90=3,9000 [B] 
pol. č. 58261A: 4,25=4,2500 [C] 
Celkem: A+B+C=57,5000 [D]</t>
  </si>
  <si>
    <t>- dodání kameniva předepsané kvality a zrnitosti  
- rozprostření a zhutnění vrstvy v předepsané tloušťce  
- zřízení vrstvy bez rozlišení šířky, pokládání vrstvy po etapách  
- nezahrnuje postřiky, nátěry</t>
  </si>
  <si>
    <t>582611</t>
  </si>
  <si>
    <t>KRYTY Z BETON DLAŽDIC SE ZÁMKEM ŠEDÝCH TL 60MM DO LOŽE Z KAM</t>
  </si>
  <si>
    <t>Betonová zámková dlažba tl. 0,06 m, šedá 
viz A.1. Technická zpráva, A.3. Situace pozemní komunikace</t>
  </si>
  <si>
    <t>0,85+21,00+27,50=49,3500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</si>
  <si>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</si>
  <si>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582614</t>
  </si>
  <si>
    <t>KRYTY Z BETON DLAŽDIC SE ZÁMKEM BAREV TL 60MM DO LOŽE Z KAM</t>
  </si>
  <si>
    <t>Barevně kontrastní pás š. 0,30 m 
Betonová zámková dlažba tl. 0,06 m, červená 
viz A.1. Technická zpráva, A.3. Situace pozemní komunikace</t>
  </si>
  <si>
    <t>3,90=3,9000 [A]</t>
  </si>
  <si>
    <t>58261A</t>
  </si>
  <si>
    <t>KRYTY Z BETON DLAŽDIC SE ZÁMKEM BAREV RELIÉF TL 60MM DO LOŽE Z KAM</t>
  </si>
  <si>
    <t>Vyrovné pásy š. 0,40 m 
Signální pás š. 0,80 m 
Betonová zámková reliéfní dlažba tl. 0,06 m, červená 
viz A.1. Technická zpráva, A.3. Situace pozemní komunikace</t>
  </si>
  <si>
    <t>0,85+0,75+0,75+1,10+0,80=4,2500 [A]</t>
  </si>
  <si>
    <t>IJ 4b: 1,00*1,00=1,0000 [A]</t>
  </si>
  <si>
    <t>917223</t>
  </si>
  <si>
    <t>SILNIČNÍ A CHODNÍKOVÉ OBRUBY Z BETONOVÝCH OBRUBNÍKŮ ŠÍŘ 100MM</t>
  </si>
  <si>
    <t>Betonový silniční obrubník 0,10/0,25 m 
Uložení do betonového lože z C20/25n, XF3, tl. min. 0,10 m 
viz A.1. Technická zpráva, A.3. Situace pozemní komunikace</t>
  </si>
  <si>
    <t>1,35+1,73=3,0800 [A]</t>
  </si>
  <si>
    <t>Betonový silniční obrubník 0,15/0,25 m 
Uložení do betonového lože z C20/25n, XF3, tl. min. 0,10 m 
viz A.1. Technická zpráva, A.3. Situace pozemní komunikace</t>
  </si>
  <si>
    <t>2,90+2,11+3,50+2,80+2,51+8,00=21,8200 [A]</t>
  </si>
  <si>
    <t>Betonový silniční obrubník 0,15/0,30 m 
Uložení do betonového lože z C20/25n, XF3, tl. min. 0,10 m 
viz A.1. Technická zpráva, A.3. Situace pozemní komunikace</t>
  </si>
  <si>
    <t>15,00=15,0000 [A]</t>
  </si>
  <si>
    <t>Betonový nájezdový obrubník 0,15/0,15 m 
Uložení do betonového lože z C20/25n, XF3, tl. min. 0,10 m 
viz A.1. Technická zpráva, A.3. Situace pozemní komunikace</t>
  </si>
  <si>
    <t>0,50+1,07+0,50+1,07+1,50+1,55=6,1900 [A]</t>
  </si>
  <si>
    <t>Betonový náběhový obrubník 0,15/0,15-0,25 m 
Uložení do betonového lože z C20/25n, XF3, tl. min. 0,10 m 
viz A.1. Technická zpráva, A.3. Situace pozemní komunikace</t>
  </si>
  <si>
    <t>5,00*1,00=5,0000 [A]</t>
  </si>
  <si>
    <t>SO 102</t>
  </si>
  <si>
    <t>Materiál z nezpevněných krajnic 
Materiál z vyčištěných propustku DN 300 od nánosu</t>
  </si>
  <si>
    <t>pol. č. 12920: 24,45m3=24,4500 [A] 
pol. č. 129945: 21,00m*0,05m3=1,0500 [B] 
Celkem: A+B=25,5000 [C]</t>
  </si>
  <si>
    <t>Odstraněné stávající betonové žlabovky š. 0,57 m a vč. betonového lože</t>
  </si>
  <si>
    <t>pol.č. 96657: 17,50m*0,30m3/m=5,2500 [A]</t>
  </si>
  <si>
    <t>pol. č. 11372: 16,710=16,7100 [A]</t>
  </si>
  <si>
    <t>557,00m2*0,03m=16,7100 [A]</t>
  </si>
  <si>
    <t>4,80+4,80=9,6000 [A]</t>
  </si>
  <si>
    <t>Pravá strana:74,00=74,0000 [A] 
Levá strana:89,00=89,0000 [B] 
Celkem: A+B=163,0000 [C] 
Cm2*0,15m=24,4500 [D]</t>
  </si>
  <si>
    <t>21,00=21,0000 [A]</t>
  </si>
  <si>
    <t>610,00=610,0000 [A]</t>
  </si>
  <si>
    <t>Pravá strana:74,00=74,0000 [A] 
Levá strana:89,00=89,0000 [B] 
Celkem: A+B=163,0000 [C]</t>
  </si>
  <si>
    <t>598,00=598,0000 [A]</t>
  </si>
  <si>
    <t>578,00=578,0000 [A]</t>
  </si>
  <si>
    <t>557,00=557,0000 [A]</t>
  </si>
  <si>
    <t>587,00=587,0000 [A]</t>
  </si>
  <si>
    <t>Š19 km 1,503 50: 1,00=1,0000 [A] 
Š20 km 1,550 28: 1,00=1,0000 [B] 
Celkem: A+B=2,0000 [C]</t>
  </si>
  <si>
    <t>IZ 4a:1,00*1,00=1,0000 [A] 
IZ 4b: 1,00*1,00=1,0000 [B] 
P 2 + E 2b: 2,00*1,00=2,0000 [C] 
IS 3a: 1,00*1,00=1,0000 [D] 
Celkem: A+B+C+D=5,0000 [E]</t>
  </si>
  <si>
    <t>IZ 4a:1,00*1,00=1,0000 [A] 
IZ 4b: 1,00*1,00=1,0000 [B] 
P 2 + E 2b: 1,00*1,00=1,0000 [C] 
IS 3a: 1,00*1,00=1,0000 [D] 
Celkem: A+B+C+D=4,0000 [E]</t>
  </si>
  <si>
    <t>V4 (0,125): (116,50+116,50)m*0,125m=29,1250 [A]</t>
  </si>
  <si>
    <t>4,80=4,8000 [A]</t>
  </si>
  <si>
    <t>pol. č. 113765: 9,60m*0,01m*0,05m=0,0048 [A]</t>
  </si>
  <si>
    <t>pol. č. 572213: 578,00=578,0000 [A]</t>
  </si>
  <si>
    <t>17,50=17,5000 [A]</t>
  </si>
  <si>
    <t>SO 180</t>
  </si>
  <si>
    <t>Dopravně inženýrské opatření</t>
  </si>
  <si>
    <t>914122</t>
  </si>
  <si>
    <t>DOPRAVNÍ ZNAČKY ZÁKLADNÍ VELIKOSTI OCELOVÉ FÓLIE TŘ 1 - MONTÁŽ S PŘEMÍSTĚNÍM</t>
  </si>
  <si>
    <t>Včetně dodání, montáže a přemístění 
viz A.11. Situace DIO</t>
  </si>
  <si>
    <t>IS 11b: 27,00=27,0000 [A] 
IS 11c: 12,00=12,0000 [B] 
B 1: 3,00=3,0000 [C] 
E 2b: 3,00=3,0000 [D] 
Celkem: A+B+C+D=45,0000 [E]</t>
  </si>
  <si>
    <t>položka zahrnuje:  
- dopravu demontované značky z dočasné skládky  
- osazení a montáž značky na místě určeném projektem  
- nutnou opravu poškozených částí  
nezahrnuje dodávku značky</t>
  </si>
  <si>
    <t>914123</t>
  </si>
  <si>
    <t>DOPRAVNÍ ZNAČKY ZÁKLADNÍ VELIKOSTI OCELOVÉ FÓLIE TŘ 1 - DEMONTÁŽ</t>
  </si>
  <si>
    <t>viz A.11. Situace DIO</t>
  </si>
  <si>
    <t>pol. č. 914122: 45,00=45,0000 [A]</t>
  </si>
  <si>
    <t>914129</t>
  </si>
  <si>
    <t>DOPRAV ZNAČKY ZÁKLAD VEL OCEL FÓLIE TŘ 1 - NÁJEMNÉ</t>
  </si>
  <si>
    <t>KSDEN</t>
  </si>
  <si>
    <t>Předpokládaná doba výstavby jsou 4 měsíce, tj. 120 dnů 
viz A.11. Situace DIO</t>
  </si>
  <si>
    <t>pol. č. 914122: 45,00=45,0000 [A] 
Celkem: Aks*4,00měsíce*30,00dnů=5 400,0000 [B]</t>
  </si>
  <si>
    <t>položka zahrnuje sazbu za pronájem dopravních značek a zařízení, počet jednotek je určen jako součin počtu značek a počtu dní použití</t>
  </si>
  <si>
    <t>914622</t>
  </si>
  <si>
    <t>DOPRAV ZNAČKY 150X150CM OCEL FÓLIE TŘ 1 - MONTÁŽ S PŘESUNEM</t>
  </si>
  <si>
    <t>IP 22: 7,00=7,0000 [A]</t>
  </si>
  <si>
    <t>položka zahrnuje:  
- demontáž stávající dopravní značky s příslušenstvím, její přemístění z původního místa a její osazení a montáž na místě určeném projektem  
- u dočasných (provizorních) značek a zařízení údržbu po celou dobu trvání funkce, náhradu zničených nebo ztracených kusů, nutnou opravu poškozených částí</t>
  </si>
  <si>
    <t>914623</t>
  </si>
  <si>
    <t>DOPRAV ZNAČKY 150X150CM OCEL FÓLIE TŘ 1 - DEMONTÁŽ</t>
  </si>
  <si>
    <t>pol. č. 914622: 7,00=7,0000 [A]</t>
  </si>
  <si>
    <t>914629</t>
  </si>
  <si>
    <t>DOPRAV ZNAČKY 150X150CM OCEL FÓLIE TŘ 1 - NÁJEMNÉ</t>
  </si>
  <si>
    <t>pol. č. 914622: 7,00=7,0000 [A] 
Celkem: Aks*4,00měsíce*30,00dnů=840,0000 [B]</t>
  </si>
  <si>
    <t>916312</t>
  </si>
  <si>
    <t>DOPRAVNÍ ZÁBRANY Z2 S FÓLIÍ TŘ 1 - MONTÁŽ S PŘESUNEM</t>
  </si>
  <si>
    <t>Z 2: 3,00=3,0000 [A]</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</si>
  <si>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</si>
  <si>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</si>
  <si>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</si>
  <si>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pol. č. 916312: 3,00=3,0000 [A]</t>
  </si>
  <si>
    <t>Položka zahrnuje odstranění, demontáž a odklizení zařízení s odvozem na předepsané místo</t>
  </si>
  <si>
    <t>916319</t>
  </si>
  <si>
    <t>DOPRAVNÍ ZÁBRANY Z2 - NÁJEMNÉ</t>
  </si>
  <si>
    <t>pol. č. 916312: 3,00=3,0000 [A] 
Celkem: Aks*4,00měsíce*30,00dnů=360,0000 [B]</t>
  </si>
  <si>
    <t>položka zahrnuje sazbu za pronájem zařízení. Počet měrných jednotek se určí jako součin počtu zařízení a počtu dní použití.</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</si>
</sst>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0"/>
  </numFmts>
  <fonts count="41">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CB441A"/>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40">
    <xf numFmtId="0" fontId="0" fillId="0" borderId="0" xfId="0"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3" fillId="33" borderId="0" xfId="0" applyFont="1" applyFill="1" applyAlignment="1">
      <alignment horizontal="right" vertical="center"/>
    </xf>
    <xf numFmtId="0" fontId="4" fillId="34" borderId="10" xfId="0" applyFont="1" applyFill="1" applyBorder="1" applyAlignment="1">
      <alignment horizontal="center" vertical="center"/>
    </xf>
    <xf numFmtId="0" fontId="0" fillId="33" borderId="11" xfId="0" applyFill="1" applyBorder="1" applyAlignment="1">
      <alignment vertical="center"/>
    </xf>
    <xf numFmtId="4" fontId="3" fillId="33" borderId="0" xfId="0" applyNumberFormat="1" applyFont="1" applyFill="1" applyAlignment="1">
      <alignment horizontal="righ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4" fillId="34" borderId="10" xfId="0" applyFont="1" applyFill="1" applyBorder="1" applyAlignment="1">
      <alignment horizontal="center" vertical="center" wrapText="1"/>
    </xf>
    <xf numFmtId="0" fontId="5" fillId="33" borderId="11" xfId="0" applyFont="1" applyFill="1" applyBorder="1" applyAlignment="1">
      <alignment vertical="center"/>
    </xf>
    <xf numFmtId="0" fontId="5" fillId="33" borderId="11" xfId="0" applyFont="1" applyFill="1" applyBorder="1" applyAlignment="1">
      <alignment horizontal="left" vertical="center"/>
    </xf>
    <xf numFmtId="0" fontId="0" fillId="33" borderId="13" xfId="0" applyFill="1" applyBorder="1" applyAlignment="1">
      <alignment vertical="center"/>
    </xf>
    <xf numFmtId="0" fontId="0" fillId="0" borderId="10" xfId="0" applyBorder="1" applyAlignment="1">
      <alignment horizontal="left" vertical="center"/>
    </xf>
    <xf numFmtId="4" fontId="0" fillId="0" borderId="10" xfId="0" applyNumberFormat="1" applyBorder="1" applyAlignment="1">
      <alignment horizontal="right" vertical="center"/>
    </xf>
    <xf numFmtId="0" fontId="0" fillId="0" borderId="10" xfId="0" applyBorder="1" applyAlignment="1">
      <alignment vertical="center"/>
    </xf>
    <xf numFmtId="0" fontId="3" fillId="33" borderId="13" xfId="0" applyFont="1" applyFill="1" applyBorder="1" applyAlignment="1">
      <alignment horizontal="right" vertical="center"/>
    </xf>
    <xf numFmtId="0" fontId="3" fillId="33" borderId="13" xfId="0" applyFont="1" applyFill="1" applyBorder="1" applyAlignment="1">
      <alignment vertical="center" wrapText="1"/>
    </xf>
    <xf numFmtId="4" fontId="3" fillId="33" borderId="13" xfId="0" applyNumberFormat="1" applyFont="1" applyFill="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4" xfId="0" applyBorder="1" applyAlignment="1">
      <alignment vertical="top"/>
    </xf>
    <xf numFmtId="0" fontId="0" fillId="0" borderId="10" xfId="0" applyBorder="1" applyAlignment="1">
      <alignment horizontal="left" vertical="center" wrapText="1"/>
    </xf>
    <xf numFmtId="0" fontId="0" fillId="0" borderId="0" xfId="0" applyAlignment="1">
      <alignment vertical="top"/>
    </xf>
    <xf numFmtId="0" fontId="6" fillId="0" borderId="10" xfId="0" applyFont="1" applyBorder="1" applyAlignment="1">
      <alignment horizontal="left" vertical="center" wrapText="1"/>
    </xf>
    <xf numFmtId="4" fontId="0" fillId="33" borderId="10" xfId="0" applyNumberFormat="1" applyFill="1" applyBorder="1" applyAlignment="1">
      <alignment horizontal="center" vertical="center"/>
    </xf>
    <xf numFmtId="0" fontId="3" fillId="33" borderId="11" xfId="0" applyFont="1" applyFill="1" applyBorder="1" applyAlignment="1">
      <alignment horizontal="right" vertical="center"/>
    </xf>
    <xf numFmtId="4" fontId="3" fillId="33" borderId="11" xfId="0" applyNumberFormat="1" applyFont="1" applyFill="1" applyBorder="1" applyAlignment="1">
      <alignment horizontal="center" vertical="center"/>
    </xf>
    <xf numFmtId="0" fontId="0" fillId="33" borderId="0" xfId="0" applyFill="1" applyAlignment="1">
      <alignment vertical="center"/>
    </xf>
    <xf numFmtId="0" fontId="1" fillId="33" borderId="0" xfId="0" applyFont="1" applyFill="1" applyAlignment="1">
      <alignment horizontal="center" vertical="center"/>
    </xf>
    <xf numFmtId="0" fontId="2" fillId="33" borderId="0" xfId="0" applyFont="1" applyFill="1" applyAlignment="1">
      <alignment vertical="center"/>
    </xf>
    <xf numFmtId="0" fontId="5" fillId="33" borderId="0" xfId="0" applyFont="1" applyFill="1" applyAlignment="1">
      <alignment horizontal="right" vertical="center"/>
    </xf>
    <xf numFmtId="0" fontId="5" fillId="33" borderId="11" xfId="0" applyFont="1" applyFill="1" applyBorder="1" applyAlignment="1">
      <alignment horizontal="right" vertical="center"/>
    </xf>
    <xf numFmtId="0" fontId="0" fillId="33" borderId="11" xfId="0" applyFill="1" applyBorder="1" applyAlignment="1">
      <alignment vertical="center"/>
    </xf>
    <xf numFmtId="0" fontId="4" fillId="34" borderId="10" xfId="0" applyFont="1" applyFill="1" applyBorder="1" applyAlignment="1">
      <alignment horizontal="center" vertical="center" wrapTex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E14"/>
  <sheetViews>
    <sheetView tabSelected="1" zoomScalePageLayoutView="0" workbookViewId="0" topLeftCell="A1">
      <selection activeCell="A1" sqref="A1:A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33"/>
      <c r="B1" s="1"/>
      <c r="C1" s="1"/>
      <c r="D1" s="1"/>
      <c r="E1" s="1"/>
    </row>
    <row r="2" spans="1:5" ht="12.75" customHeight="1">
      <c r="A2" s="33"/>
      <c r="B2" s="34" t="s">
        <v>0</v>
      </c>
      <c r="C2" s="1"/>
      <c r="D2" s="1"/>
      <c r="E2" s="1"/>
    </row>
    <row r="3" spans="1:5" ht="19.5" customHeight="1">
      <c r="A3" s="33"/>
      <c r="B3" s="33"/>
      <c r="C3" s="1"/>
      <c r="D3" s="1"/>
      <c r="E3" s="1"/>
    </row>
    <row r="4" spans="1:5" ht="19.5" customHeight="1">
      <c r="A4" s="1"/>
      <c r="B4" s="35" t="s">
        <v>1</v>
      </c>
      <c r="C4" s="33"/>
      <c r="D4" s="33"/>
      <c r="E4" s="1"/>
    </row>
    <row r="5" spans="1:5" ht="12.75" customHeight="1">
      <c r="A5" s="1"/>
      <c r="B5" s="33" t="s">
        <v>2</v>
      </c>
      <c r="C5" s="33"/>
      <c r="D5" s="33"/>
      <c r="E5" s="1"/>
    </row>
    <row r="6" spans="1:5" ht="12.75" customHeight="1">
      <c r="A6" s="1"/>
      <c r="B6" s="3" t="s">
        <v>3</v>
      </c>
      <c r="C6" s="6">
        <f>SUM(C10:C14)</f>
        <v>0</v>
      </c>
      <c r="D6" s="1"/>
      <c r="E6" s="1"/>
    </row>
    <row r="7" spans="1:5" ht="12.75" customHeight="1">
      <c r="A7" s="1"/>
      <c r="B7" s="3" t="s">
        <v>4</v>
      </c>
      <c r="C7" s="6">
        <f>SUM(E10:E14)</f>
        <v>0</v>
      </c>
      <c r="D7" s="1"/>
      <c r="E7" s="1"/>
    </row>
    <row r="8" spans="1:5" ht="12.75" customHeight="1">
      <c r="A8" s="5"/>
      <c r="B8" s="5"/>
      <c r="C8" s="5"/>
      <c r="D8" s="5"/>
      <c r="E8" s="5"/>
    </row>
    <row r="9" spans="1:5" ht="12.75" customHeight="1">
      <c r="A9" s="4" t="s">
        <v>5</v>
      </c>
      <c r="B9" s="4" t="s">
        <v>6</v>
      </c>
      <c r="C9" s="4" t="s">
        <v>7</v>
      </c>
      <c r="D9" s="4" t="s">
        <v>8</v>
      </c>
      <c r="E9" s="4" t="s">
        <v>9</v>
      </c>
    </row>
    <row r="10" spans="1:5" ht="12.75" customHeight="1">
      <c r="A10" s="15" t="s">
        <v>23</v>
      </c>
      <c r="B10" s="15" t="s">
        <v>24</v>
      </c>
      <c r="C10" s="16">
        <f>'SO 001'!I3</f>
        <v>0</v>
      </c>
      <c r="D10" s="16">
        <f>0+'SO 001'!O9+'SO 001'!O13+'SO 001'!O17+'SO 001'!O21+'SO 001'!O25+'SO 001'!O29+'SO 001'!O33</f>
        <v>0</v>
      </c>
      <c r="E10" s="16">
        <f>C10+D10</f>
        <v>0</v>
      </c>
    </row>
    <row r="11" spans="1:5" ht="12.75" customHeight="1">
      <c r="A11" s="15" t="s">
        <v>77</v>
      </c>
      <c r="B11" s="15" t="s">
        <v>78</v>
      </c>
      <c r="C11" s="16">
        <f>'SO 101'!I3</f>
        <v>0</v>
      </c>
      <c r="D11" s="16">
        <f>0+'SO 101'!O9+'SO 101'!O13+'SO 101'!O17+'SO 101'!O22+'SO 101'!O26+'SO 101'!O30+'SO 101'!O34+'SO 101'!O38+'SO 101'!O42+'SO 101'!O46+'SO 101'!O50+'SO 101'!O54+'SO 101'!O58+'SO 101'!O62+'SO 101'!O66+'SO 101'!O70+'SO 101'!O74+'SO 101'!O78+'SO 101'!O82+'SO 101'!O86+'SO 101'!O90+'SO 101'!O94+'SO 101'!O98+'SO 101'!O103+'SO 101'!O107+'SO 101'!O111+'SO 101'!O115+'SO 101'!O119+'SO 101'!O123+'SO 101'!O128+'SO 101'!O132+'SO 101'!O136+'SO 101'!O140+'SO 101'!O144+'SO 101'!O149+'SO 101'!O153+'SO 101'!O157+'SO 101'!O161+'SO 101'!O165+'SO 101'!O169+'SO 101'!O173+'SO 101'!O177+'SO 101'!O181+'SO 101'!O185+'SO 101'!O189+'SO 101'!O193+'SO 101'!O197+'SO 101'!O201+'SO 101'!O205+'SO 101'!O209+'SO 101'!O213</f>
        <v>0</v>
      </c>
      <c r="E11" s="16">
        <f>C11+D11</f>
        <v>0</v>
      </c>
    </row>
    <row r="12" spans="1:5" ht="12.75" customHeight="1">
      <c r="A12" s="15" t="s">
        <v>349</v>
      </c>
      <c r="B12" s="15" t="s">
        <v>350</v>
      </c>
      <c r="C12" s="16">
        <f>'SO 101.1'!I3</f>
        <v>0</v>
      </c>
      <c r="D12" s="16">
        <f>0+'SO 101.1'!O9+'SO 101.1'!O13+'SO 101.1'!O17+'SO 101.1'!O21+'SO 101.1'!O26+'SO 101.1'!O30+'SO 101.1'!O34+'SO 101.1'!O38+'SO 101.1'!O42+'SO 101.1'!O46+'SO 101.1'!O50+'SO 101.1'!O54+'SO 101.1'!O58+'SO 101.1'!O63+'SO 101.1'!O67+'SO 101.1'!O71+'SO 101.1'!O75+'SO 101.1'!O80+'SO 101.1'!O85+'SO 101.1'!O89+'SO 101.1'!O93+'SO 101.1'!O97+'SO 101.1'!O101+'SO 101.1'!O105+'SO 101.1'!O109+'SO 101.1'!O113+'SO 101.1'!O117</f>
        <v>0</v>
      </c>
      <c r="E12" s="16">
        <f>C12+D12</f>
        <v>0</v>
      </c>
    </row>
    <row r="13" spans="1:5" ht="12.75" customHeight="1">
      <c r="A13" s="15" t="s">
        <v>415</v>
      </c>
      <c r="B13" s="15" t="s">
        <v>78</v>
      </c>
      <c r="C13" s="16">
        <f>'SO 102'!I3</f>
        <v>0</v>
      </c>
      <c r="D13" s="16">
        <f>0+'SO 102'!O9+'SO 102'!O13+'SO 102'!O17+'SO 102'!O22+'SO 102'!O26+'SO 102'!O30+'SO 102'!O34+'SO 102'!O39+'SO 102'!O43+'SO 102'!O47+'SO 102'!O51+'SO 102'!O55+'SO 102'!O59+'SO 102'!O64+'SO 102'!O69+'SO 102'!O73+'SO 102'!O77+'SO 102'!O81+'SO 102'!O85+'SO 102'!O89+'SO 102'!O93+'SO 102'!O97+'SO 102'!O101+'SO 102'!O105</f>
        <v>0</v>
      </c>
      <c r="E13" s="16">
        <f>C13+D13</f>
        <v>0</v>
      </c>
    </row>
    <row r="14" spans="1:5" ht="12.75" customHeight="1">
      <c r="A14" s="15" t="s">
        <v>439</v>
      </c>
      <c r="B14" s="15" t="s">
        <v>440</v>
      </c>
      <c r="C14" s="16">
        <f>'SO 180'!I3</f>
        <v>0</v>
      </c>
      <c r="D14" s="16">
        <f>0+'SO 180'!O9+'SO 180'!O13+'SO 180'!O17+'SO 180'!O21+'SO 180'!O25+'SO 180'!O29+'SO 180'!O33+'SO 180'!O37+'SO 180'!O41</f>
        <v>0</v>
      </c>
      <c r="E14" s="16">
        <f>C14+D14</f>
        <v>0</v>
      </c>
    </row>
  </sheetData>
  <sheetProtection/>
  <mergeCells count="4">
    <mergeCell ref="A1:A3"/>
    <mergeCell ref="B2:B3"/>
    <mergeCell ref="B4:D4"/>
    <mergeCell ref="B5:D5"/>
  </mergeCells>
  <printOptions/>
  <pageMargins left="0.75" right="0.75" top="1" bottom="1" header="0.5" footer="0.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P36"/>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9" t="s">
        <v>13</v>
      </c>
      <c r="C3" s="36" t="s">
        <v>14</v>
      </c>
      <c r="D3" s="33"/>
      <c r="E3" s="10" t="s">
        <v>15</v>
      </c>
      <c r="F3" s="1"/>
      <c r="G3" s="8"/>
      <c r="H3" s="7" t="s">
        <v>23</v>
      </c>
      <c r="I3" s="30">
        <f>0+I8</f>
        <v>0</v>
      </c>
      <c r="O3" t="s">
        <v>18</v>
      </c>
      <c r="P3" t="s">
        <v>22</v>
      </c>
    </row>
    <row r="4" spans="1:16" ht="15" customHeight="1">
      <c r="A4" t="s">
        <v>16</v>
      </c>
      <c r="B4" s="12" t="s">
        <v>17</v>
      </c>
      <c r="C4" s="37" t="s">
        <v>23</v>
      </c>
      <c r="D4" s="38"/>
      <c r="E4" s="13" t="s">
        <v>24</v>
      </c>
      <c r="F4" s="5"/>
      <c r="G4" s="5"/>
      <c r="H4" s="14"/>
      <c r="I4" s="14"/>
      <c r="O4" t="s">
        <v>19</v>
      </c>
      <c r="P4" t="s">
        <v>22</v>
      </c>
    </row>
    <row r="5" spans="1:16" ht="12.75" customHeight="1">
      <c r="A5" s="39" t="s">
        <v>25</v>
      </c>
      <c r="B5" s="39" t="s">
        <v>27</v>
      </c>
      <c r="C5" s="39" t="s">
        <v>29</v>
      </c>
      <c r="D5" s="39" t="s">
        <v>30</v>
      </c>
      <c r="E5" s="39" t="s">
        <v>31</v>
      </c>
      <c r="F5" s="39" t="s">
        <v>33</v>
      </c>
      <c r="G5" s="39" t="s">
        <v>35</v>
      </c>
      <c r="H5" s="39" t="s">
        <v>37</v>
      </c>
      <c r="I5" s="39"/>
      <c r="O5" t="s">
        <v>20</v>
      </c>
      <c r="P5" t="s">
        <v>22</v>
      </c>
    </row>
    <row r="6" spans="1:9" ht="12.75" customHeight="1">
      <c r="A6" s="39"/>
      <c r="B6" s="39"/>
      <c r="C6" s="39"/>
      <c r="D6" s="39"/>
      <c r="E6" s="39"/>
      <c r="F6" s="39"/>
      <c r="G6" s="39"/>
      <c r="H6" s="11" t="s">
        <v>38</v>
      </c>
      <c r="I6" s="11" t="s">
        <v>40</v>
      </c>
    </row>
    <row r="7" spans="1:9" ht="12.75" customHeight="1">
      <c r="A7" s="11" t="s">
        <v>26</v>
      </c>
      <c r="B7" s="11" t="s">
        <v>28</v>
      </c>
      <c r="C7" s="11" t="s">
        <v>22</v>
      </c>
      <c r="D7" s="11" t="s">
        <v>21</v>
      </c>
      <c r="E7" s="11" t="s">
        <v>32</v>
      </c>
      <c r="F7" s="11" t="s">
        <v>34</v>
      </c>
      <c r="G7" s="11" t="s">
        <v>36</v>
      </c>
      <c r="H7" s="11" t="s">
        <v>39</v>
      </c>
      <c r="I7" s="11" t="s">
        <v>41</v>
      </c>
    </row>
    <row r="8" spans="1:9" ht="12.75" customHeight="1">
      <c r="A8" s="14" t="s">
        <v>42</v>
      </c>
      <c r="B8" s="14"/>
      <c r="C8" s="18" t="s">
        <v>26</v>
      </c>
      <c r="D8" s="14"/>
      <c r="E8" s="19" t="s">
        <v>43</v>
      </c>
      <c r="F8" s="14"/>
      <c r="G8" s="14"/>
      <c r="H8" s="14"/>
      <c r="I8" s="20">
        <f>0+I9+I13+I17+I21+I25+I29+I33</f>
        <v>0</v>
      </c>
    </row>
    <row r="9" spans="1:16" ht="12.75" customHeight="1">
      <c r="A9" s="17" t="s">
        <v>44</v>
      </c>
      <c r="B9" s="21" t="s">
        <v>28</v>
      </c>
      <c r="C9" s="21" t="s">
        <v>45</v>
      </c>
      <c r="D9" s="17" t="s">
        <v>46</v>
      </c>
      <c r="E9" s="22" t="s">
        <v>47</v>
      </c>
      <c r="F9" s="23" t="s">
        <v>48</v>
      </c>
      <c r="G9" s="24">
        <v>1</v>
      </c>
      <c r="H9" s="25">
        <v>0</v>
      </c>
      <c r="I9" s="25">
        <f>ROUND(ROUND(H9,2)*ROUND(G9,3),2)</f>
        <v>0</v>
      </c>
      <c r="O9">
        <f>(I9*21)/100</f>
        <v>0</v>
      </c>
      <c r="P9" t="s">
        <v>22</v>
      </c>
    </row>
    <row r="10" spans="1:5" ht="25.5" customHeight="1">
      <c r="A10" s="26" t="s">
        <v>49</v>
      </c>
      <c r="E10" s="27" t="s">
        <v>50</v>
      </c>
    </row>
    <row r="11" spans="1:5" ht="12.75" customHeight="1">
      <c r="A11" s="28" t="s">
        <v>51</v>
      </c>
      <c r="E11" s="29" t="s">
        <v>52</v>
      </c>
    </row>
    <row r="12" spans="1:5" ht="12.75" customHeight="1">
      <c r="A12" t="s">
        <v>53</v>
      </c>
      <c r="E12" s="27" t="s">
        <v>54</v>
      </c>
    </row>
    <row r="13" spans="1:16" ht="12.75" customHeight="1">
      <c r="A13" s="17" t="s">
        <v>44</v>
      </c>
      <c r="B13" s="21" t="s">
        <v>22</v>
      </c>
      <c r="C13" s="21" t="s">
        <v>55</v>
      </c>
      <c r="D13" s="17" t="s">
        <v>46</v>
      </c>
      <c r="E13" s="22" t="s">
        <v>56</v>
      </c>
      <c r="F13" s="23" t="s">
        <v>48</v>
      </c>
      <c r="G13" s="24">
        <v>1</v>
      </c>
      <c r="H13" s="25">
        <v>0</v>
      </c>
      <c r="I13" s="25">
        <f>ROUND(ROUND(H13,2)*ROUND(G13,3),2)</f>
        <v>0</v>
      </c>
      <c r="O13">
        <f>(I13*21)/100</f>
        <v>0</v>
      </c>
      <c r="P13" t="s">
        <v>22</v>
      </c>
    </row>
    <row r="14" spans="1:5" ht="25.5" customHeight="1">
      <c r="A14" s="26" t="s">
        <v>49</v>
      </c>
      <c r="E14" s="27" t="s">
        <v>57</v>
      </c>
    </row>
    <row r="15" spans="1:5" ht="12.75" customHeight="1">
      <c r="A15" s="28" t="s">
        <v>51</v>
      </c>
      <c r="E15" s="29" t="s">
        <v>52</v>
      </c>
    </row>
    <row r="16" spans="1:5" ht="12.75" customHeight="1">
      <c r="A16" t="s">
        <v>53</v>
      </c>
      <c r="E16" s="27" t="s">
        <v>54</v>
      </c>
    </row>
    <row r="17" spans="1:16" ht="12.75" customHeight="1">
      <c r="A17" s="17" t="s">
        <v>44</v>
      </c>
      <c r="B17" s="21" t="s">
        <v>21</v>
      </c>
      <c r="C17" s="21" t="s">
        <v>58</v>
      </c>
      <c r="D17" s="17" t="s">
        <v>46</v>
      </c>
      <c r="E17" s="22" t="s">
        <v>59</v>
      </c>
      <c r="F17" s="23" t="s">
        <v>48</v>
      </c>
      <c r="G17" s="24">
        <v>1</v>
      </c>
      <c r="H17" s="25">
        <v>0</v>
      </c>
      <c r="I17" s="25">
        <f>ROUND(ROUND(H17,2)*ROUND(G17,3),2)</f>
        <v>0</v>
      </c>
      <c r="O17">
        <f>(I17*21)/100</f>
        <v>0</v>
      </c>
      <c r="P17" t="s">
        <v>22</v>
      </c>
    </row>
    <row r="18" spans="1:5" ht="25.5" customHeight="1">
      <c r="A18" s="26" t="s">
        <v>49</v>
      </c>
      <c r="E18" s="27" t="s">
        <v>60</v>
      </c>
    </row>
    <row r="19" spans="1:5" ht="12.75" customHeight="1">
      <c r="A19" s="28" t="s">
        <v>51</v>
      </c>
      <c r="E19" s="29" t="s">
        <v>52</v>
      </c>
    </row>
    <row r="20" spans="1:5" ht="12.75" customHeight="1">
      <c r="A20" t="s">
        <v>53</v>
      </c>
      <c r="E20" s="27" t="s">
        <v>61</v>
      </c>
    </row>
    <row r="21" spans="1:16" ht="12.75" customHeight="1">
      <c r="A21" s="17" t="s">
        <v>44</v>
      </c>
      <c r="B21" s="21" t="s">
        <v>32</v>
      </c>
      <c r="C21" s="21" t="s">
        <v>62</v>
      </c>
      <c r="D21" s="17" t="s">
        <v>28</v>
      </c>
      <c r="E21" s="22" t="s">
        <v>63</v>
      </c>
      <c r="F21" s="23" t="s">
        <v>48</v>
      </c>
      <c r="G21" s="24">
        <v>1</v>
      </c>
      <c r="H21" s="25">
        <v>0</v>
      </c>
      <c r="I21" s="25">
        <f>ROUND(ROUND(H21,2)*ROUND(G21,3),2)</f>
        <v>0</v>
      </c>
      <c r="O21">
        <f>(I21*21)/100</f>
        <v>0</v>
      </c>
      <c r="P21" t="s">
        <v>22</v>
      </c>
    </row>
    <row r="22" spans="1:5" ht="38.25" customHeight="1">
      <c r="A22" s="26" t="s">
        <v>49</v>
      </c>
      <c r="E22" s="27" t="s">
        <v>64</v>
      </c>
    </row>
    <row r="23" spans="1:5" ht="12.75" customHeight="1">
      <c r="A23" s="28" t="s">
        <v>51</v>
      </c>
      <c r="E23" s="29" t="s">
        <v>52</v>
      </c>
    </row>
    <row r="24" spans="1:5" ht="25.5" customHeight="1">
      <c r="A24" t="s">
        <v>53</v>
      </c>
      <c r="E24" s="27" t="s">
        <v>65</v>
      </c>
    </row>
    <row r="25" spans="1:16" ht="12.75" customHeight="1">
      <c r="A25" s="17" t="s">
        <v>44</v>
      </c>
      <c r="B25" s="21" t="s">
        <v>34</v>
      </c>
      <c r="C25" s="21" t="s">
        <v>62</v>
      </c>
      <c r="D25" s="17" t="s">
        <v>22</v>
      </c>
      <c r="E25" s="22" t="s">
        <v>63</v>
      </c>
      <c r="F25" s="23" t="s">
        <v>48</v>
      </c>
      <c r="G25" s="24">
        <v>1</v>
      </c>
      <c r="H25" s="25">
        <v>0</v>
      </c>
      <c r="I25" s="25">
        <f>ROUND(ROUND(H25,2)*ROUND(G25,3),2)</f>
        <v>0</v>
      </c>
      <c r="O25">
        <f>(I25*21)/100</f>
        <v>0</v>
      </c>
      <c r="P25" t="s">
        <v>22</v>
      </c>
    </row>
    <row r="26" spans="1:5" ht="38.25" customHeight="1">
      <c r="A26" s="26" t="s">
        <v>49</v>
      </c>
      <c r="E26" s="27" t="s">
        <v>66</v>
      </c>
    </row>
    <row r="27" spans="1:5" ht="12.75" customHeight="1">
      <c r="A27" s="28" t="s">
        <v>51</v>
      </c>
      <c r="E27" s="29" t="s">
        <v>52</v>
      </c>
    </row>
    <row r="28" spans="1:5" ht="25.5" customHeight="1">
      <c r="A28" t="s">
        <v>53</v>
      </c>
      <c r="E28" s="27" t="s">
        <v>65</v>
      </c>
    </row>
    <row r="29" spans="1:16" ht="12.75" customHeight="1">
      <c r="A29" s="17" t="s">
        <v>44</v>
      </c>
      <c r="B29" s="21" t="s">
        <v>36</v>
      </c>
      <c r="C29" s="21" t="s">
        <v>67</v>
      </c>
      <c r="D29" s="17" t="s">
        <v>46</v>
      </c>
      <c r="E29" s="22" t="s">
        <v>68</v>
      </c>
      <c r="F29" s="23" t="s">
        <v>48</v>
      </c>
      <c r="G29" s="24">
        <v>1</v>
      </c>
      <c r="H29" s="25">
        <v>0</v>
      </c>
      <c r="I29" s="25">
        <f>ROUND(ROUND(H29,2)*ROUND(G29,3),2)</f>
        <v>0</v>
      </c>
      <c r="O29">
        <f>(I29*21)/100</f>
        <v>0</v>
      </c>
      <c r="P29" t="s">
        <v>22</v>
      </c>
    </row>
    <row r="30" spans="1:5" ht="51" customHeight="1">
      <c r="A30" s="26" t="s">
        <v>49</v>
      </c>
      <c r="E30" s="27" t="s">
        <v>69</v>
      </c>
    </row>
    <row r="31" spans="1:5" ht="12.75" customHeight="1">
      <c r="A31" s="28" t="s">
        <v>51</v>
      </c>
      <c r="E31" s="29" t="s">
        <v>52</v>
      </c>
    </row>
    <row r="32" spans="1:5" ht="12.75" customHeight="1">
      <c r="A32" t="s">
        <v>53</v>
      </c>
      <c r="E32" s="27" t="s">
        <v>61</v>
      </c>
    </row>
    <row r="33" spans="1:16" ht="12.75" customHeight="1">
      <c r="A33" s="17" t="s">
        <v>44</v>
      </c>
      <c r="B33" s="21" t="s">
        <v>70</v>
      </c>
      <c r="C33" s="21" t="s">
        <v>71</v>
      </c>
      <c r="D33" s="17" t="s">
        <v>46</v>
      </c>
      <c r="E33" s="22" t="s">
        <v>72</v>
      </c>
      <c r="F33" s="23" t="s">
        <v>73</v>
      </c>
      <c r="G33" s="24">
        <v>16</v>
      </c>
      <c r="H33" s="25">
        <v>0</v>
      </c>
      <c r="I33" s="25">
        <f>ROUND(ROUND(H33,2)*ROUND(G33,3),2)</f>
        <v>0</v>
      </c>
      <c r="O33">
        <f>(I33*21)/100</f>
        <v>0</v>
      </c>
      <c r="P33" t="s">
        <v>22</v>
      </c>
    </row>
    <row r="34" spans="1:5" ht="51" customHeight="1">
      <c r="A34" s="26" t="s">
        <v>49</v>
      </c>
      <c r="E34" s="27" t="s">
        <v>74</v>
      </c>
    </row>
    <row r="35" spans="1:5" ht="12.75" customHeight="1">
      <c r="A35" s="28" t="s">
        <v>51</v>
      </c>
      <c r="E35" s="29" t="s">
        <v>75</v>
      </c>
    </row>
    <row r="36" spans="1:5" ht="76.5" customHeight="1">
      <c r="A36" t="s">
        <v>53</v>
      </c>
      <c r="E36" s="27" t="s">
        <v>76</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P216"/>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9" t="s">
        <v>13</v>
      </c>
      <c r="C3" s="36" t="s">
        <v>14</v>
      </c>
      <c r="D3" s="33"/>
      <c r="E3" s="10" t="s">
        <v>15</v>
      </c>
      <c r="F3" s="1"/>
      <c r="G3" s="8"/>
      <c r="H3" s="7" t="s">
        <v>77</v>
      </c>
      <c r="I3" s="30">
        <f>0+I8+I21+I102+I127+I148</f>
        <v>0</v>
      </c>
      <c r="O3" t="s">
        <v>18</v>
      </c>
      <c r="P3" t="s">
        <v>22</v>
      </c>
    </row>
    <row r="4" spans="1:16" ht="15" customHeight="1">
      <c r="A4" t="s">
        <v>16</v>
      </c>
      <c r="B4" s="12" t="s">
        <v>17</v>
      </c>
      <c r="C4" s="37" t="s">
        <v>77</v>
      </c>
      <c r="D4" s="38"/>
      <c r="E4" s="13" t="s">
        <v>78</v>
      </c>
      <c r="F4" s="5"/>
      <c r="G4" s="5"/>
      <c r="H4" s="14"/>
      <c r="I4" s="14"/>
      <c r="O4" t="s">
        <v>19</v>
      </c>
      <c r="P4" t="s">
        <v>22</v>
      </c>
    </row>
    <row r="5" spans="1:16" ht="12.75" customHeight="1">
      <c r="A5" s="39" t="s">
        <v>25</v>
      </c>
      <c r="B5" s="39" t="s">
        <v>27</v>
      </c>
      <c r="C5" s="39" t="s">
        <v>29</v>
      </c>
      <c r="D5" s="39" t="s">
        <v>30</v>
      </c>
      <c r="E5" s="39" t="s">
        <v>31</v>
      </c>
      <c r="F5" s="39" t="s">
        <v>33</v>
      </c>
      <c r="G5" s="39" t="s">
        <v>35</v>
      </c>
      <c r="H5" s="39" t="s">
        <v>37</v>
      </c>
      <c r="I5" s="39"/>
      <c r="O5" t="s">
        <v>20</v>
      </c>
      <c r="P5" t="s">
        <v>22</v>
      </c>
    </row>
    <row r="6" spans="1:9" ht="12.75" customHeight="1">
      <c r="A6" s="39"/>
      <c r="B6" s="39"/>
      <c r="C6" s="39"/>
      <c r="D6" s="39"/>
      <c r="E6" s="39"/>
      <c r="F6" s="39"/>
      <c r="G6" s="39"/>
      <c r="H6" s="11" t="s">
        <v>38</v>
      </c>
      <c r="I6" s="11" t="s">
        <v>40</v>
      </c>
    </row>
    <row r="7" spans="1:9" ht="12.75" customHeight="1">
      <c r="A7" s="11" t="s">
        <v>26</v>
      </c>
      <c r="B7" s="11" t="s">
        <v>28</v>
      </c>
      <c r="C7" s="11" t="s">
        <v>22</v>
      </c>
      <c r="D7" s="11" t="s">
        <v>21</v>
      </c>
      <c r="E7" s="11" t="s">
        <v>32</v>
      </c>
      <c r="F7" s="11" t="s">
        <v>34</v>
      </c>
      <c r="G7" s="11" t="s">
        <v>36</v>
      </c>
      <c r="H7" s="11" t="s">
        <v>39</v>
      </c>
      <c r="I7" s="11" t="s">
        <v>41</v>
      </c>
    </row>
    <row r="8" spans="1:9" ht="12.75" customHeight="1">
      <c r="A8" s="14" t="s">
        <v>42</v>
      </c>
      <c r="B8" s="14"/>
      <c r="C8" s="18" t="s">
        <v>26</v>
      </c>
      <c r="D8" s="14"/>
      <c r="E8" s="19" t="s">
        <v>43</v>
      </c>
      <c r="F8" s="14"/>
      <c r="G8" s="14"/>
      <c r="H8" s="14"/>
      <c r="I8" s="20">
        <f>0+I9+I13+I17</f>
        <v>0</v>
      </c>
    </row>
    <row r="9" spans="1:16" ht="12.75" customHeight="1">
      <c r="A9" s="17" t="s">
        <v>44</v>
      </c>
      <c r="B9" s="21" t="s">
        <v>28</v>
      </c>
      <c r="C9" s="21" t="s">
        <v>79</v>
      </c>
      <c r="D9" s="17" t="s">
        <v>46</v>
      </c>
      <c r="E9" s="22" t="s">
        <v>80</v>
      </c>
      <c r="F9" s="23" t="s">
        <v>81</v>
      </c>
      <c r="G9" s="24">
        <v>1223.8</v>
      </c>
      <c r="H9" s="25">
        <v>0</v>
      </c>
      <c r="I9" s="25">
        <f>ROUND(ROUND(H9,2)*ROUND(G9,3),2)</f>
        <v>0</v>
      </c>
      <c r="O9">
        <f>(I9*21)/100</f>
        <v>0</v>
      </c>
      <c r="P9" t="s">
        <v>22</v>
      </c>
    </row>
    <row r="10" spans="1:5" ht="76.5" customHeight="1">
      <c r="A10" s="26" t="s">
        <v>49</v>
      </c>
      <c r="E10" s="27" t="s">
        <v>82</v>
      </c>
    </row>
    <row r="11" spans="1:5" ht="140.25" customHeight="1">
      <c r="A11" s="28" t="s">
        <v>51</v>
      </c>
      <c r="E11" s="29" t="s">
        <v>83</v>
      </c>
    </row>
    <row r="12" spans="1:5" ht="12.75" customHeight="1">
      <c r="A12" t="s">
        <v>53</v>
      </c>
      <c r="E12" s="27" t="s">
        <v>84</v>
      </c>
    </row>
    <row r="13" spans="1:16" ht="12.75" customHeight="1">
      <c r="A13" s="17" t="s">
        <v>44</v>
      </c>
      <c r="B13" s="21" t="s">
        <v>22</v>
      </c>
      <c r="C13" s="21" t="s">
        <v>85</v>
      </c>
      <c r="D13" s="17" t="s">
        <v>46</v>
      </c>
      <c r="E13" s="22" t="s">
        <v>86</v>
      </c>
      <c r="F13" s="23" t="s">
        <v>81</v>
      </c>
      <c r="G13" s="24">
        <v>32.84</v>
      </c>
      <c r="H13" s="25">
        <v>0</v>
      </c>
      <c r="I13" s="25">
        <f>ROUND(ROUND(H13,2)*ROUND(G13,3),2)</f>
        <v>0</v>
      </c>
      <c r="O13">
        <f>(I13*21)/100</f>
        <v>0</v>
      </c>
      <c r="P13" t="s">
        <v>22</v>
      </c>
    </row>
    <row r="14" spans="1:5" ht="38.25" customHeight="1">
      <c r="A14" s="26" t="s">
        <v>49</v>
      </c>
      <c r="E14" s="27" t="s">
        <v>87</v>
      </c>
    </row>
    <row r="15" spans="1:5" ht="51" customHeight="1">
      <c r="A15" s="28" t="s">
        <v>51</v>
      </c>
      <c r="E15" s="29" t="s">
        <v>88</v>
      </c>
    </row>
    <row r="16" spans="1:5" ht="12.75" customHeight="1">
      <c r="A16" t="s">
        <v>53</v>
      </c>
      <c r="E16" s="27" t="s">
        <v>84</v>
      </c>
    </row>
    <row r="17" spans="1:16" ht="12.75" customHeight="1">
      <c r="A17" s="17" t="s">
        <v>44</v>
      </c>
      <c r="B17" s="21" t="s">
        <v>21</v>
      </c>
      <c r="C17" s="21" t="s">
        <v>89</v>
      </c>
      <c r="D17" s="17" t="s">
        <v>46</v>
      </c>
      <c r="E17" s="22" t="s">
        <v>90</v>
      </c>
      <c r="F17" s="23" t="s">
        <v>81</v>
      </c>
      <c r="G17" s="24">
        <v>245.58</v>
      </c>
      <c r="H17" s="25">
        <v>0</v>
      </c>
      <c r="I17" s="25">
        <f>ROUND(ROUND(H17,2)*ROUND(G17,3),2)</f>
        <v>0</v>
      </c>
      <c r="O17">
        <f>(I17*21)/100</f>
        <v>0</v>
      </c>
      <c r="P17" t="s">
        <v>22</v>
      </c>
    </row>
    <row r="18" spans="1:5" ht="12.75" customHeight="1">
      <c r="A18" s="26" t="s">
        <v>49</v>
      </c>
      <c r="E18" s="27" t="s">
        <v>91</v>
      </c>
    </row>
    <row r="19" spans="1:5" ht="12.75" customHeight="1">
      <c r="A19" s="28" t="s">
        <v>51</v>
      </c>
      <c r="E19" s="29" t="s">
        <v>92</v>
      </c>
    </row>
    <row r="20" spans="1:5" ht="12.75" customHeight="1">
      <c r="A20" t="s">
        <v>53</v>
      </c>
      <c r="E20" s="27" t="s">
        <v>84</v>
      </c>
    </row>
    <row r="21" spans="1:9" ht="12.75" customHeight="1">
      <c r="A21" s="5" t="s">
        <v>42</v>
      </c>
      <c r="B21" s="5"/>
      <c r="C21" s="31" t="s">
        <v>28</v>
      </c>
      <c r="D21" s="5"/>
      <c r="E21" s="19" t="s">
        <v>93</v>
      </c>
      <c r="F21" s="5"/>
      <c r="G21" s="5"/>
      <c r="H21" s="5"/>
      <c r="I21" s="32">
        <f>0+I22+I26+I30+I34+I38+I42+I46+I50+I54+I58+I62+I66+I70+I74+I78+I82+I86+I90+I94+I98</f>
        <v>0</v>
      </c>
    </row>
    <row r="22" spans="1:16" ht="12.75" customHeight="1">
      <c r="A22" s="17" t="s">
        <v>44</v>
      </c>
      <c r="B22" s="21" t="s">
        <v>32</v>
      </c>
      <c r="C22" s="21" t="s">
        <v>94</v>
      </c>
      <c r="D22" s="17" t="s">
        <v>46</v>
      </c>
      <c r="E22" s="22" t="s">
        <v>95</v>
      </c>
      <c r="F22" s="23" t="s">
        <v>96</v>
      </c>
      <c r="G22" s="24">
        <v>51.39</v>
      </c>
      <c r="H22" s="25">
        <v>0</v>
      </c>
      <c r="I22" s="25">
        <f>ROUND(ROUND(H22,2)*ROUND(G22,3),2)</f>
        <v>0</v>
      </c>
      <c r="O22">
        <f>(I22*21)/100</f>
        <v>0</v>
      </c>
      <c r="P22" t="s">
        <v>22</v>
      </c>
    </row>
    <row r="23" spans="1:5" ht="38.25" customHeight="1">
      <c r="A23" s="26" t="s">
        <v>49</v>
      </c>
      <c r="E23" s="27" t="s">
        <v>97</v>
      </c>
    </row>
    <row r="24" spans="1:5" ht="12.75" customHeight="1">
      <c r="A24" s="28" t="s">
        <v>51</v>
      </c>
      <c r="E24" s="29" t="s">
        <v>98</v>
      </c>
    </row>
    <row r="25" spans="1:5" ht="12.75" customHeight="1">
      <c r="A25" t="s">
        <v>53</v>
      </c>
      <c r="E25" s="27" t="s">
        <v>99</v>
      </c>
    </row>
    <row r="26" spans="1:16" ht="12.75" customHeight="1">
      <c r="A26" s="17" t="s">
        <v>44</v>
      </c>
      <c r="B26" s="21" t="s">
        <v>34</v>
      </c>
      <c r="C26" s="21" t="s">
        <v>100</v>
      </c>
      <c r="D26" s="17" t="s">
        <v>46</v>
      </c>
      <c r="E26" s="22" t="s">
        <v>101</v>
      </c>
      <c r="F26" s="23" t="s">
        <v>81</v>
      </c>
      <c r="G26" s="24">
        <v>245.58</v>
      </c>
      <c r="H26" s="25">
        <v>0</v>
      </c>
      <c r="I26" s="25">
        <f>ROUND(ROUND(H26,2)*ROUND(G26,3),2)</f>
        <v>0</v>
      </c>
      <c r="O26">
        <f>(I26*21)/100</f>
        <v>0</v>
      </c>
      <c r="P26" t="s">
        <v>22</v>
      </c>
    </row>
    <row r="27" spans="1:5" ht="38.25" customHeight="1">
      <c r="A27" s="26" t="s">
        <v>49</v>
      </c>
      <c r="E27" s="27" t="s">
        <v>102</v>
      </c>
    </row>
    <row r="28" spans="1:5" ht="12.75" customHeight="1">
      <c r="A28" s="28" t="s">
        <v>51</v>
      </c>
      <c r="E28" s="29" t="s">
        <v>103</v>
      </c>
    </row>
    <row r="29" spans="1:5" ht="12.75" customHeight="1">
      <c r="A29" t="s">
        <v>53</v>
      </c>
      <c r="E29" s="27" t="s">
        <v>99</v>
      </c>
    </row>
    <row r="30" spans="1:16" ht="12.75" customHeight="1">
      <c r="A30" s="17" t="s">
        <v>44</v>
      </c>
      <c r="B30" s="21" t="s">
        <v>36</v>
      </c>
      <c r="C30" s="21" t="s">
        <v>104</v>
      </c>
      <c r="D30" s="17" t="s">
        <v>46</v>
      </c>
      <c r="E30" s="22" t="s">
        <v>105</v>
      </c>
      <c r="F30" s="23" t="s">
        <v>96</v>
      </c>
      <c r="G30" s="24">
        <v>281.33</v>
      </c>
      <c r="H30" s="25">
        <v>0</v>
      </c>
      <c r="I30" s="25">
        <f>ROUND(ROUND(H30,2)*ROUND(G30,3),2)</f>
        <v>0</v>
      </c>
      <c r="O30">
        <f>(I30*21)/100</f>
        <v>0</v>
      </c>
      <c r="P30" t="s">
        <v>22</v>
      </c>
    </row>
    <row r="31" spans="1:5" ht="51" customHeight="1">
      <c r="A31" s="26" t="s">
        <v>49</v>
      </c>
      <c r="E31" s="27" t="s">
        <v>106</v>
      </c>
    </row>
    <row r="32" spans="1:5" ht="12.75" customHeight="1">
      <c r="A32" s="28" t="s">
        <v>51</v>
      </c>
      <c r="E32" s="29" t="s">
        <v>107</v>
      </c>
    </row>
    <row r="33" spans="1:5" ht="12.75" customHeight="1">
      <c r="A33" t="s">
        <v>53</v>
      </c>
      <c r="E33" s="27" t="s">
        <v>108</v>
      </c>
    </row>
    <row r="34" spans="1:16" ht="12.75" customHeight="1">
      <c r="A34" s="17" t="s">
        <v>44</v>
      </c>
      <c r="B34" s="21" t="s">
        <v>70</v>
      </c>
      <c r="C34" s="21" t="s">
        <v>109</v>
      </c>
      <c r="D34" s="17" t="s">
        <v>46</v>
      </c>
      <c r="E34" s="22" t="s">
        <v>110</v>
      </c>
      <c r="F34" s="23" t="s">
        <v>81</v>
      </c>
      <c r="G34" s="24">
        <v>27.45</v>
      </c>
      <c r="H34" s="25">
        <v>0</v>
      </c>
      <c r="I34" s="25">
        <f>ROUND(ROUND(H34,2)*ROUND(G34,3),2)</f>
        <v>0</v>
      </c>
      <c r="O34">
        <f>(I34*21)/100</f>
        <v>0</v>
      </c>
      <c r="P34" t="s">
        <v>22</v>
      </c>
    </row>
    <row r="35" spans="1:5" ht="38.25" customHeight="1">
      <c r="A35" s="26" t="s">
        <v>49</v>
      </c>
      <c r="E35" s="27" t="s">
        <v>111</v>
      </c>
    </row>
    <row r="36" spans="1:5" ht="51" customHeight="1">
      <c r="A36" s="28" t="s">
        <v>51</v>
      </c>
      <c r="E36" s="29" t="s">
        <v>112</v>
      </c>
    </row>
    <row r="37" spans="1:5" ht="25.5" customHeight="1">
      <c r="A37" t="s">
        <v>53</v>
      </c>
      <c r="E37" s="27" t="s">
        <v>113</v>
      </c>
    </row>
    <row r="38" spans="1:16" ht="12.75" customHeight="1">
      <c r="A38" s="17" t="s">
        <v>44</v>
      </c>
      <c r="B38" s="21" t="s">
        <v>114</v>
      </c>
      <c r="C38" s="21" t="s">
        <v>115</v>
      </c>
      <c r="D38" s="17" t="s">
        <v>46</v>
      </c>
      <c r="E38" s="22" t="s">
        <v>116</v>
      </c>
      <c r="F38" s="23" t="s">
        <v>81</v>
      </c>
      <c r="G38" s="24">
        <v>27.45</v>
      </c>
      <c r="H38" s="25">
        <v>0</v>
      </c>
      <c r="I38" s="25">
        <f>ROUND(ROUND(H38,2)*ROUND(G38,3),2)</f>
        <v>0</v>
      </c>
      <c r="O38">
        <f>(I38*21)/100</f>
        <v>0</v>
      </c>
      <c r="P38" t="s">
        <v>22</v>
      </c>
    </row>
    <row r="39" spans="1:5" ht="25.5" customHeight="1">
      <c r="A39" s="26" t="s">
        <v>49</v>
      </c>
      <c r="E39" s="27" t="s">
        <v>117</v>
      </c>
    </row>
    <row r="40" spans="1:5" ht="12.75" customHeight="1">
      <c r="A40" s="28" t="s">
        <v>51</v>
      </c>
      <c r="E40" s="29" t="s">
        <v>118</v>
      </c>
    </row>
    <row r="41" spans="1:5" ht="267.75" customHeight="1">
      <c r="A41" t="s">
        <v>53</v>
      </c>
      <c r="E41" s="27" t="s">
        <v>119</v>
      </c>
    </row>
    <row r="42" spans="1:16" ht="12.75" customHeight="1">
      <c r="A42" s="17" t="s">
        <v>44</v>
      </c>
      <c r="B42" s="21" t="s">
        <v>39</v>
      </c>
      <c r="C42" s="21" t="s">
        <v>120</v>
      </c>
      <c r="D42" s="17" t="s">
        <v>46</v>
      </c>
      <c r="E42" s="22" t="s">
        <v>121</v>
      </c>
      <c r="F42" s="23" t="s">
        <v>81</v>
      </c>
      <c r="G42" s="24">
        <v>267.3</v>
      </c>
      <c r="H42" s="25">
        <v>0</v>
      </c>
      <c r="I42" s="25">
        <f>ROUND(ROUND(H42,2)*ROUND(G42,3),2)</f>
        <v>0</v>
      </c>
      <c r="O42">
        <f>(I42*21)/100</f>
        <v>0</v>
      </c>
      <c r="P42" t="s">
        <v>22</v>
      </c>
    </row>
    <row r="43" spans="1:5" ht="38.25" customHeight="1">
      <c r="A43" s="26" t="s">
        <v>49</v>
      </c>
      <c r="E43" s="27" t="s">
        <v>122</v>
      </c>
    </row>
    <row r="44" spans="1:5" ht="51" customHeight="1">
      <c r="A44" s="28" t="s">
        <v>51</v>
      </c>
      <c r="E44" s="29" t="s">
        <v>123</v>
      </c>
    </row>
    <row r="45" spans="1:5" ht="25.5" customHeight="1">
      <c r="A45" t="s">
        <v>53</v>
      </c>
      <c r="E45" s="27" t="s">
        <v>124</v>
      </c>
    </row>
    <row r="46" spans="1:16" ht="12.75" customHeight="1">
      <c r="A46" s="17" t="s">
        <v>44</v>
      </c>
      <c r="B46" s="21" t="s">
        <v>41</v>
      </c>
      <c r="C46" s="21" t="s">
        <v>125</v>
      </c>
      <c r="D46" s="17" t="s">
        <v>46</v>
      </c>
      <c r="E46" s="22" t="s">
        <v>126</v>
      </c>
      <c r="F46" s="23" t="s">
        <v>96</v>
      </c>
      <c r="G46" s="24">
        <v>468.5</v>
      </c>
      <c r="H46" s="25">
        <v>0</v>
      </c>
      <c r="I46" s="25">
        <f>ROUND(ROUND(H46,2)*ROUND(G46,3),2)</f>
        <v>0</v>
      </c>
      <c r="O46">
        <f>(I46*21)/100</f>
        <v>0</v>
      </c>
      <c r="P46" t="s">
        <v>22</v>
      </c>
    </row>
    <row r="47" spans="1:5" ht="38.25" customHeight="1">
      <c r="A47" s="26" t="s">
        <v>49</v>
      </c>
      <c r="E47" s="27" t="s">
        <v>127</v>
      </c>
    </row>
    <row r="48" spans="1:5" ht="38.25" customHeight="1">
      <c r="A48" s="28" t="s">
        <v>51</v>
      </c>
      <c r="E48" s="29" t="s">
        <v>128</v>
      </c>
    </row>
    <row r="49" spans="1:5" ht="25.5" customHeight="1">
      <c r="A49" t="s">
        <v>53</v>
      </c>
      <c r="E49" s="27" t="s">
        <v>124</v>
      </c>
    </row>
    <row r="50" spans="1:16" ht="12.75" customHeight="1">
      <c r="A50" s="17" t="s">
        <v>44</v>
      </c>
      <c r="B50" s="21" t="s">
        <v>129</v>
      </c>
      <c r="C50" s="21" t="s">
        <v>130</v>
      </c>
      <c r="D50" s="17" t="s">
        <v>46</v>
      </c>
      <c r="E50" s="22" t="s">
        <v>131</v>
      </c>
      <c r="F50" s="23" t="s">
        <v>96</v>
      </c>
      <c r="G50" s="24">
        <v>1557.5</v>
      </c>
      <c r="H50" s="25">
        <v>0</v>
      </c>
      <c r="I50" s="25">
        <f>ROUND(ROUND(H50,2)*ROUND(G50,3),2)</f>
        <v>0</v>
      </c>
      <c r="O50">
        <f>(I50*21)/100</f>
        <v>0</v>
      </c>
      <c r="P50" t="s">
        <v>22</v>
      </c>
    </row>
    <row r="51" spans="1:5" ht="63.75" customHeight="1">
      <c r="A51" s="26" t="s">
        <v>49</v>
      </c>
      <c r="E51" s="27" t="s">
        <v>132</v>
      </c>
    </row>
    <row r="52" spans="1:5" ht="38.25" customHeight="1">
      <c r="A52" s="28" t="s">
        <v>51</v>
      </c>
      <c r="E52" s="29" t="s">
        <v>133</v>
      </c>
    </row>
    <row r="53" spans="1:5" ht="25.5" customHeight="1">
      <c r="A53" t="s">
        <v>53</v>
      </c>
      <c r="E53" s="27" t="s">
        <v>124</v>
      </c>
    </row>
    <row r="54" spans="1:16" ht="12.75" customHeight="1">
      <c r="A54" s="17" t="s">
        <v>44</v>
      </c>
      <c r="B54" s="21" t="s">
        <v>134</v>
      </c>
      <c r="C54" s="21" t="s">
        <v>135</v>
      </c>
      <c r="D54" s="17" t="s">
        <v>46</v>
      </c>
      <c r="E54" s="22" t="s">
        <v>136</v>
      </c>
      <c r="F54" s="23" t="s">
        <v>137</v>
      </c>
      <c r="G54" s="24">
        <v>7</v>
      </c>
      <c r="H54" s="25">
        <v>0</v>
      </c>
      <c r="I54" s="25">
        <f>ROUND(ROUND(H54,2)*ROUND(G54,3),2)</f>
        <v>0</v>
      </c>
      <c r="O54">
        <f>(I54*21)/100</f>
        <v>0</v>
      </c>
      <c r="P54" t="s">
        <v>22</v>
      </c>
    </row>
    <row r="55" spans="1:5" ht="38.25" customHeight="1">
      <c r="A55" s="26" t="s">
        <v>49</v>
      </c>
      <c r="E55" s="27" t="s">
        <v>138</v>
      </c>
    </row>
    <row r="56" spans="1:5" ht="102" customHeight="1">
      <c r="A56" s="28" t="s">
        <v>51</v>
      </c>
      <c r="E56" s="29" t="s">
        <v>139</v>
      </c>
    </row>
    <row r="57" spans="1:5" ht="25.5" customHeight="1">
      <c r="A57" t="s">
        <v>53</v>
      </c>
      <c r="E57" s="27" t="s">
        <v>124</v>
      </c>
    </row>
    <row r="58" spans="1:16" ht="12.75" customHeight="1">
      <c r="A58" s="17" t="s">
        <v>44</v>
      </c>
      <c r="B58" s="21" t="s">
        <v>140</v>
      </c>
      <c r="C58" s="21" t="s">
        <v>141</v>
      </c>
      <c r="D58" s="17" t="s">
        <v>46</v>
      </c>
      <c r="E58" s="22" t="s">
        <v>142</v>
      </c>
      <c r="F58" s="23" t="s">
        <v>96</v>
      </c>
      <c r="G58" s="24">
        <v>12</v>
      </c>
      <c r="H58" s="25">
        <v>0</v>
      </c>
      <c r="I58" s="25">
        <f>ROUND(ROUND(H58,2)*ROUND(G58,3),2)</f>
        <v>0</v>
      </c>
      <c r="O58">
        <f>(I58*21)/100</f>
        <v>0</v>
      </c>
      <c r="P58" t="s">
        <v>22</v>
      </c>
    </row>
    <row r="59" spans="1:5" ht="63.75" customHeight="1">
      <c r="A59" s="26" t="s">
        <v>49</v>
      </c>
      <c r="E59" s="27" t="s">
        <v>143</v>
      </c>
    </row>
    <row r="60" spans="1:5" ht="38.25" customHeight="1">
      <c r="A60" s="28" t="s">
        <v>51</v>
      </c>
      <c r="E60" s="29" t="s">
        <v>144</v>
      </c>
    </row>
    <row r="61" spans="1:5" ht="25.5" customHeight="1">
      <c r="A61" t="s">
        <v>53</v>
      </c>
      <c r="E61" s="27" t="s">
        <v>124</v>
      </c>
    </row>
    <row r="62" spans="1:16" ht="12.75" customHeight="1">
      <c r="A62" s="17" t="s">
        <v>44</v>
      </c>
      <c r="B62" s="21" t="s">
        <v>145</v>
      </c>
      <c r="C62" s="21" t="s">
        <v>146</v>
      </c>
      <c r="D62" s="17" t="s">
        <v>46</v>
      </c>
      <c r="E62" s="22" t="s">
        <v>147</v>
      </c>
      <c r="F62" s="23" t="s">
        <v>96</v>
      </c>
      <c r="G62" s="24">
        <v>58.5</v>
      </c>
      <c r="H62" s="25">
        <v>0</v>
      </c>
      <c r="I62" s="25">
        <f>ROUND(ROUND(H62,2)*ROUND(G62,3),2)</f>
        <v>0</v>
      </c>
      <c r="O62">
        <f>(I62*21)/100</f>
        <v>0</v>
      </c>
      <c r="P62" t="s">
        <v>22</v>
      </c>
    </row>
    <row r="63" spans="1:5" ht="63.75" customHeight="1">
      <c r="A63" s="26" t="s">
        <v>49</v>
      </c>
      <c r="E63" s="27" t="s">
        <v>148</v>
      </c>
    </row>
    <row r="64" spans="1:5" ht="38.25" customHeight="1">
      <c r="A64" s="28" t="s">
        <v>51</v>
      </c>
      <c r="E64" s="29" t="s">
        <v>149</v>
      </c>
    </row>
    <row r="65" spans="1:5" ht="25.5" customHeight="1">
      <c r="A65" t="s">
        <v>53</v>
      </c>
      <c r="E65" s="27" t="s">
        <v>124</v>
      </c>
    </row>
    <row r="66" spans="1:16" ht="12.75" customHeight="1">
      <c r="A66" s="17" t="s">
        <v>44</v>
      </c>
      <c r="B66" s="21" t="s">
        <v>150</v>
      </c>
      <c r="C66" s="21" t="s">
        <v>151</v>
      </c>
      <c r="D66" s="17" t="s">
        <v>46</v>
      </c>
      <c r="E66" s="22" t="s">
        <v>152</v>
      </c>
      <c r="F66" s="23" t="s">
        <v>96</v>
      </c>
      <c r="G66" s="24">
        <v>456</v>
      </c>
      <c r="H66" s="25">
        <v>0</v>
      </c>
      <c r="I66" s="25">
        <f>ROUND(ROUND(H66,2)*ROUND(G66,3),2)</f>
        <v>0</v>
      </c>
      <c r="O66">
        <f>(I66*21)/100</f>
        <v>0</v>
      </c>
      <c r="P66" t="s">
        <v>22</v>
      </c>
    </row>
    <row r="67" spans="1:5" ht="76.5" customHeight="1">
      <c r="A67" s="26" t="s">
        <v>49</v>
      </c>
      <c r="E67" s="27" t="s">
        <v>153</v>
      </c>
    </row>
    <row r="68" spans="1:5" ht="51" customHeight="1">
      <c r="A68" s="28" t="s">
        <v>51</v>
      </c>
      <c r="E68" s="29" t="s">
        <v>154</v>
      </c>
    </row>
    <row r="69" spans="1:5" ht="25.5" customHeight="1">
      <c r="A69" t="s">
        <v>53</v>
      </c>
      <c r="E69" s="27" t="s">
        <v>124</v>
      </c>
    </row>
    <row r="70" spans="1:16" ht="12.75" customHeight="1">
      <c r="A70" s="17" t="s">
        <v>44</v>
      </c>
      <c r="B70" s="21" t="s">
        <v>155</v>
      </c>
      <c r="C70" s="21" t="s">
        <v>156</v>
      </c>
      <c r="D70" s="17" t="s">
        <v>46</v>
      </c>
      <c r="E70" s="22" t="s">
        <v>157</v>
      </c>
      <c r="F70" s="23" t="s">
        <v>96</v>
      </c>
      <c r="G70" s="24">
        <v>17</v>
      </c>
      <c r="H70" s="25">
        <v>0</v>
      </c>
      <c r="I70" s="25">
        <f>ROUND(ROUND(H70,2)*ROUND(G70,3),2)</f>
        <v>0</v>
      </c>
      <c r="O70">
        <f>(I70*21)/100</f>
        <v>0</v>
      </c>
      <c r="P70" t="s">
        <v>22</v>
      </c>
    </row>
    <row r="71" spans="1:5" ht="76.5" customHeight="1">
      <c r="A71" s="26" t="s">
        <v>49</v>
      </c>
      <c r="E71" s="27" t="s">
        <v>158</v>
      </c>
    </row>
    <row r="72" spans="1:5" ht="51" customHeight="1">
      <c r="A72" s="28" t="s">
        <v>51</v>
      </c>
      <c r="E72" s="29" t="s">
        <v>159</v>
      </c>
    </row>
    <row r="73" spans="1:5" ht="25.5" customHeight="1">
      <c r="A73" t="s">
        <v>53</v>
      </c>
      <c r="E73" s="27" t="s">
        <v>124</v>
      </c>
    </row>
    <row r="74" spans="1:16" ht="12.75" customHeight="1">
      <c r="A74" s="17" t="s">
        <v>44</v>
      </c>
      <c r="B74" s="21" t="s">
        <v>160</v>
      </c>
      <c r="C74" s="21" t="s">
        <v>161</v>
      </c>
      <c r="D74" s="17" t="s">
        <v>46</v>
      </c>
      <c r="E74" s="22" t="s">
        <v>162</v>
      </c>
      <c r="F74" s="23" t="s">
        <v>96</v>
      </c>
      <c r="G74" s="24">
        <v>11</v>
      </c>
      <c r="H74" s="25">
        <v>0</v>
      </c>
      <c r="I74" s="25">
        <f>ROUND(ROUND(H74,2)*ROUND(G74,3),2)</f>
        <v>0</v>
      </c>
      <c r="O74">
        <f>(I74*21)/100</f>
        <v>0</v>
      </c>
      <c r="P74" t="s">
        <v>22</v>
      </c>
    </row>
    <row r="75" spans="1:5" ht="63.75" customHeight="1">
      <c r="A75" s="26" t="s">
        <v>49</v>
      </c>
      <c r="E75" s="27" t="s">
        <v>163</v>
      </c>
    </row>
    <row r="76" spans="1:5" ht="12.75" customHeight="1">
      <c r="A76" s="28" t="s">
        <v>51</v>
      </c>
      <c r="E76" s="29" t="s">
        <v>164</v>
      </c>
    </row>
    <row r="77" spans="1:5" ht="25.5" customHeight="1">
      <c r="A77" t="s">
        <v>53</v>
      </c>
      <c r="E77" s="27" t="s">
        <v>124</v>
      </c>
    </row>
    <row r="78" spans="1:16" ht="12.75" customHeight="1">
      <c r="A78" s="17" t="s">
        <v>44</v>
      </c>
      <c r="B78" s="21" t="s">
        <v>165</v>
      </c>
      <c r="C78" s="21" t="s">
        <v>166</v>
      </c>
      <c r="D78" s="17" t="s">
        <v>46</v>
      </c>
      <c r="E78" s="22" t="s">
        <v>167</v>
      </c>
      <c r="F78" s="23" t="s">
        <v>81</v>
      </c>
      <c r="G78" s="24">
        <v>4</v>
      </c>
      <c r="H78" s="25">
        <v>0</v>
      </c>
      <c r="I78" s="25">
        <f>ROUND(ROUND(H78,2)*ROUND(G78,3),2)</f>
        <v>0</v>
      </c>
      <c r="O78">
        <f>(I78*21)/100</f>
        <v>0</v>
      </c>
      <c r="P78" t="s">
        <v>22</v>
      </c>
    </row>
    <row r="79" spans="1:5" ht="38.25" customHeight="1">
      <c r="A79" s="26" t="s">
        <v>49</v>
      </c>
      <c r="E79" s="27" t="s">
        <v>168</v>
      </c>
    </row>
    <row r="80" spans="1:5" ht="63.75" customHeight="1">
      <c r="A80" s="28" t="s">
        <v>51</v>
      </c>
      <c r="E80" s="29" t="s">
        <v>169</v>
      </c>
    </row>
    <row r="81" spans="1:5" ht="255" customHeight="1">
      <c r="A81" t="s">
        <v>53</v>
      </c>
      <c r="E81" s="27" t="s">
        <v>170</v>
      </c>
    </row>
    <row r="82" spans="1:16" ht="12.75" customHeight="1">
      <c r="A82" s="17" t="s">
        <v>44</v>
      </c>
      <c r="B82" s="21" t="s">
        <v>171</v>
      </c>
      <c r="C82" s="21" t="s">
        <v>172</v>
      </c>
      <c r="D82" s="17" t="s">
        <v>46</v>
      </c>
      <c r="E82" s="22" t="s">
        <v>173</v>
      </c>
      <c r="F82" s="23" t="s">
        <v>81</v>
      </c>
      <c r="G82" s="24">
        <v>14</v>
      </c>
      <c r="H82" s="25">
        <v>0</v>
      </c>
      <c r="I82" s="25">
        <f>ROUND(ROUND(H82,2)*ROUND(G82,3),2)</f>
        <v>0</v>
      </c>
      <c r="O82">
        <f>(I82*21)/100</f>
        <v>0</v>
      </c>
      <c r="P82" t="s">
        <v>22</v>
      </c>
    </row>
    <row r="83" spans="1:5" ht="51" customHeight="1">
      <c r="A83" s="26" t="s">
        <v>49</v>
      </c>
      <c r="E83" s="27" t="s">
        <v>174</v>
      </c>
    </row>
    <row r="84" spans="1:5" ht="12.75" customHeight="1">
      <c r="A84" s="28" t="s">
        <v>51</v>
      </c>
      <c r="E84" s="29" t="s">
        <v>175</v>
      </c>
    </row>
    <row r="85" spans="1:5" ht="178.5" customHeight="1">
      <c r="A85" t="s">
        <v>53</v>
      </c>
      <c r="E85" s="27" t="s">
        <v>176</v>
      </c>
    </row>
    <row r="86" spans="1:16" ht="12.75" customHeight="1">
      <c r="A86" s="17" t="s">
        <v>44</v>
      </c>
      <c r="B86" s="21" t="s">
        <v>177</v>
      </c>
      <c r="C86" s="21" t="s">
        <v>172</v>
      </c>
      <c r="D86" s="17" t="s">
        <v>22</v>
      </c>
      <c r="E86" s="22" t="s">
        <v>173</v>
      </c>
      <c r="F86" s="23" t="s">
        <v>81</v>
      </c>
      <c r="G86" s="24">
        <v>3.215</v>
      </c>
      <c r="H86" s="25">
        <v>0</v>
      </c>
      <c r="I86" s="25">
        <f>ROUND(ROUND(H86,2)*ROUND(G86,3),2)</f>
        <v>0</v>
      </c>
      <c r="O86">
        <f>(I86*21)/100</f>
        <v>0</v>
      </c>
      <c r="P86" t="s">
        <v>22</v>
      </c>
    </row>
    <row r="87" spans="1:5" ht="51" customHeight="1">
      <c r="A87" s="26" t="s">
        <v>49</v>
      </c>
      <c r="E87" s="27" t="s">
        <v>178</v>
      </c>
    </row>
    <row r="88" spans="1:5" ht="89.25" customHeight="1">
      <c r="A88" s="28" t="s">
        <v>51</v>
      </c>
      <c r="E88" s="29" t="s">
        <v>179</v>
      </c>
    </row>
    <row r="89" spans="1:5" ht="178.5" customHeight="1">
      <c r="A89" t="s">
        <v>53</v>
      </c>
      <c r="E89" s="27" t="s">
        <v>176</v>
      </c>
    </row>
    <row r="90" spans="1:16" ht="12.75" customHeight="1">
      <c r="A90" s="17" t="s">
        <v>44</v>
      </c>
      <c r="B90" s="21" t="s">
        <v>180</v>
      </c>
      <c r="C90" s="21" t="s">
        <v>181</v>
      </c>
      <c r="D90" s="17" t="s">
        <v>46</v>
      </c>
      <c r="E90" s="22" t="s">
        <v>182</v>
      </c>
      <c r="F90" s="23" t="s">
        <v>183</v>
      </c>
      <c r="G90" s="24">
        <v>183</v>
      </c>
      <c r="H90" s="25">
        <v>0</v>
      </c>
      <c r="I90" s="25">
        <f>ROUND(ROUND(H90,2)*ROUND(G90,3),2)</f>
        <v>0</v>
      </c>
      <c r="O90">
        <f>(I90*21)/100</f>
        <v>0</v>
      </c>
      <c r="P90" t="s">
        <v>22</v>
      </c>
    </row>
    <row r="91" spans="1:5" ht="25.5" customHeight="1">
      <c r="A91" s="26" t="s">
        <v>49</v>
      </c>
      <c r="E91" s="27" t="s">
        <v>184</v>
      </c>
    </row>
    <row r="92" spans="1:5" ht="38.25" customHeight="1">
      <c r="A92" s="28" t="s">
        <v>51</v>
      </c>
      <c r="E92" s="29" t="s">
        <v>185</v>
      </c>
    </row>
    <row r="93" spans="1:5" ht="38.25" customHeight="1">
      <c r="A93" t="s">
        <v>53</v>
      </c>
      <c r="E93" s="27" t="s">
        <v>186</v>
      </c>
    </row>
    <row r="94" spans="1:16" ht="12.75" customHeight="1">
      <c r="A94" s="17" t="s">
        <v>44</v>
      </c>
      <c r="B94" s="21" t="s">
        <v>187</v>
      </c>
      <c r="C94" s="21" t="s">
        <v>188</v>
      </c>
      <c r="D94" s="17" t="s">
        <v>46</v>
      </c>
      <c r="E94" s="22" t="s">
        <v>189</v>
      </c>
      <c r="F94" s="23" t="s">
        <v>183</v>
      </c>
      <c r="G94" s="24">
        <v>183</v>
      </c>
      <c r="H94" s="25">
        <v>0</v>
      </c>
      <c r="I94" s="25">
        <f>ROUND(ROUND(H94,2)*ROUND(G94,3),2)</f>
        <v>0</v>
      </c>
      <c r="O94">
        <f>(I94*21)/100</f>
        <v>0</v>
      </c>
      <c r="P94" t="s">
        <v>22</v>
      </c>
    </row>
    <row r="95" spans="1:5" ht="25.5" customHeight="1">
      <c r="A95" s="26" t="s">
        <v>49</v>
      </c>
      <c r="E95" s="27" t="s">
        <v>190</v>
      </c>
    </row>
    <row r="96" spans="1:5" ht="12.75" customHeight="1">
      <c r="A96" s="28" t="s">
        <v>51</v>
      </c>
      <c r="E96" s="29" t="s">
        <v>191</v>
      </c>
    </row>
    <row r="97" spans="1:5" ht="12.75" customHeight="1">
      <c r="A97" t="s">
        <v>53</v>
      </c>
      <c r="E97" s="27" t="s">
        <v>192</v>
      </c>
    </row>
    <row r="98" spans="1:16" ht="12.75" customHeight="1">
      <c r="A98" s="17" t="s">
        <v>44</v>
      </c>
      <c r="B98" s="21" t="s">
        <v>193</v>
      </c>
      <c r="C98" s="21" t="s">
        <v>194</v>
      </c>
      <c r="D98" s="17" t="s">
        <v>46</v>
      </c>
      <c r="E98" s="22" t="s">
        <v>195</v>
      </c>
      <c r="F98" s="23" t="s">
        <v>183</v>
      </c>
      <c r="G98" s="24">
        <v>183</v>
      </c>
      <c r="H98" s="25">
        <v>0</v>
      </c>
      <c r="I98" s="25">
        <f>ROUND(ROUND(H98,2)*ROUND(G98,3),2)</f>
        <v>0</v>
      </c>
      <c r="O98">
        <f>(I98*21)/100</f>
        <v>0</v>
      </c>
      <c r="P98" t="s">
        <v>22</v>
      </c>
    </row>
    <row r="99" spans="1:5" ht="12.75" customHeight="1">
      <c r="A99" s="26" t="s">
        <v>49</v>
      </c>
      <c r="E99" s="27" t="s">
        <v>196</v>
      </c>
    </row>
    <row r="100" spans="1:5" ht="12.75" customHeight="1">
      <c r="A100" s="28" t="s">
        <v>51</v>
      </c>
      <c r="E100" s="29" t="s">
        <v>191</v>
      </c>
    </row>
    <row r="101" spans="1:5" ht="25.5" customHeight="1">
      <c r="A101" t="s">
        <v>53</v>
      </c>
      <c r="E101" s="27" t="s">
        <v>197</v>
      </c>
    </row>
    <row r="102" spans="1:9" ht="12.75" customHeight="1">
      <c r="A102" s="5" t="s">
        <v>42</v>
      </c>
      <c r="B102" s="5"/>
      <c r="C102" s="31" t="s">
        <v>34</v>
      </c>
      <c r="D102" s="5"/>
      <c r="E102" s="19" t="s">
        <v>78</v>
      </c>
      <c r="F102" s="5"/>
      <c r="G102" s="5"/>
      <c r="H102" s="5"/>
      <c r="I102" s="32">
        <f>0+I103+I107+I111+I115+I119+I123</f>
        <v>0</v>
      </c>
    </row>
    <row r="103" spans="1:16" ht="12.75" customHeight="1">
      <c r="A103" s="17" t="s">
        <v>44</v>
      </c>
      <c r="B103" s="21" t="s">
        <v>198</v>
      </c>
      <c r="C103" s="21" t="s">
        <v>199</v>
      </c>
      <c r="D103" s="17" t="s">
        <v>46</v>
      </c>
      <c r="E103" s="22" t="s">
        <v>200</v>
      </c>
      <c r="F103" s="23" t="s">
        <v>183</v>
      </c>
      <c r="G103" s="24">
        <v>8665</v>
      </c>
      <c r="H103" s="25">
        <v>0</v>
      </c>
      <c r="I103" s="25">
        <f>ROUND(ROUND(H103,2)*ROUND(G103,3),2)</f>
        <v>0</v>
      </c>
      <c r="O103">
        <f>(I103*21)/100</f>
        <v>0</v>
      </c>
      <c r="P103" t="s">
        <v>22</v>
      </c>
    </row>
    <row r="104" spans="1:5" ht="63.75" customHeight="1">
      <c r="A104" s="26" t="s">
        <v>49</v>
      </c>
      <c r="E104" s="27" t="s">
        <v>201</v>
      </c>
    </row>
    <row r="105" spans="1:5" ht="12.75" customHeight="1">
      <c r="A105" s="28" t="s">
        <v>51</v>
      </c>
      <c r="E105" s="29" t="s">
        <v>202</v>
      </c>
    </row>
    <row r="106" spans="1:5" ht="63.75" customHeight="1">
      <c r="A106" t="s">
        <v>53</v>
      </c>
      <c r="E106" s="27" t="s">
        <v>203</v>
      </c>
    </row>
    <row r="107" spans="1:16" ht="12.75" customHeight="1">
      <c r="A107" s="17" t="s">
        <v>44</v>
      </c>
      <c r="B107" s="21" t="s">
        <v>204</v>
      </c>
      <c r="C107" s="21" t="s">
        <v>205</v>
      </c>
      <c r="D107" s="17" t="s">
        <v>46</v>
      </c>
      <c r="E107" s="22" t="s">
        <v>206</v>
      </c>
      <c r="F107" s="23" t="s">
        <v>183</v>
      </c>
      <c r="G107" s="24">
        <v>1774</v>
      </c>
      <c r="H107" s="25">
        <v>0</v>
      </c>
      <c r="I107" s="25">
        <f>ROUND(ROUND(H107,2)*ROUND(G107,3),2)</f>
        <v>0</v>
      </c>
      <c r="O107">
        <f>(I107*21)/100</f>
        <v>0</v>
      </c>
      <c r="P107" t="s">
        <v>22</v>
      </c>
    </row>
    <row r="108" spans="1:5" ht="38.25" customHeight="1">
      <c r="A108" s="26" t="s">
        <v>49</v>
      </c>
      <c r="E108" s="27" t="s">
        <v>207</v>
      </c>
    </row>
    <row r="109" spans="1:5" ht="38.25" customHeight="1">
      <c r="A109" s="28" t="s">
        <v>51</v>
      </c>
      <c r="E109" s="29" t="s">
        <v>208</v>
      </c>
    </row>
    <row r="110" spans="1:5" ht="38.25" customHeight="1">
      <c r="A110" t="s">
        <v>53</v>
      </c>
      <c r="E110" s="27" t="s">
        <v>209</v>
      </c>
    </row>
    <row r="111" spans="1:16" ht="12.75" customHeight="1">
      <c r="A111" s="17" t="s">
        <v>44</v>
      </c>
      <c r="B111" s="21" t="s">
        <v>210</v>
      </c>
      <c r="C111" s="21" t="s">
        <v>211</v>
      </c>
      <c r="D111" s="17" t="s">
        <v>46</v>
      </c>
      <c r="E111" s="22" t="s">
        <v>212</v>
      </c>
      <c r="F111" s="23" t="s">
        <v>183</v>
      </c>
      <c r="G111" s="24">
        <v>8678</v>
      </c>
      <c r="H111" s="25">
        <v>0</v>
      </c>
      <c r="I111" s="25">
        <f>ROUND(ROUND(H111,2)*ROUND(G111,3),2)</f>
        <v>0</v>
      </c>
      <c r="O111">
        <f>(I111*21)/100</f>
        <v>0</v>
      </c>
      <c r="P111" t="s">
        <v>22</v>
      </c>
    </row>
    <row r="112" spans="1:5" ht="25.5" customHeight="1">
      <c r="A112" s="26" t="s">
        <v>49</v>
      </c>
      <c r="E112" s="27" t="s">
        <v>213</v>
      </c>
    </row>
    <row r="113" spans="1:5" ht="12.75" customHeight="1">
      <c r="A113" s="28" t="s">
        <v>51</v>
      </c>
      <c r="E113" s="29" t="s">
        <v>214</v>
      </c>
    </row>
    <row r="114" spans="1:5" ht="51" customHeight="1">
      <c r="A114" t="s">
        <v>53</v>
      </c>
      <c r="E114" s="27" t="s">
        <v>215</v>
      </c>
    </row>
    <row r="115" spans="1:16" ht="12.75" customHeight="1">
      <c r="A115" s="17" t="s">
        <v>44</v>
      </c>
      <c r="B115" s="21" t="s">
        <v>216</v>
      </c>
      <c r="C115" s="21" t="s">
        <v>217</v>
      </c>
      <c r="D115" s="17" t="s">
        <v>46</v>
      </c>
      <c r="E115" s="22" t="s">
        <v>218</v>
      </c>
      <c r="F115" s="23" t="s">
        <v>183</v>
      </c>
      <c r="G115" s="24">
        <v>8443</v>
      </c>
      <c r="H115" s="25">
        <v>0</v>
      </c>
      <c r="I115" s="25">
        <f>ROUND(ROUND(H115,2)*ROUND(G115,3),2)</f>
        <v>0</v>
      </c>
      <c r="O115">
        <f>(I115*21)/100</f>
        <v>0</v>
      </c>
      <c r="P115" t="s">
        <v>22</v>
      </c>
    </row>
    <row r="116" spans="1:5" ht="25.5" customHeight="1">
      <c r="A116" s="26" t="s">
        <v>49</v>
      </c>
      <c r="E116" s="27" t="s">
        <v>219</v>
      </c>
    </row>
    <row r="117" spans="1:5" ht="12.75" customHeight="1">
      <c r="A117" s="28" t="s">
        <v>51</v>
      </c>
      <c r="E117" s="29" t="s">
        <v>220</v>
      </c>
    </row>
    <row r="118" spans="1:5" ht="51" customHeight="1">
      <c r="A118" t="s">
        <v>53</v>
      </c>
      <c r="E118" s="27" t="s">
        <v>215</v>
      </c>
    </row>
    <row r="119" spans="1:16" ht="12.75" customHeight="1">
      <c r="A119" s="17" t="s">
        <v>44</v>
      </c>
      <c r="B119" s="21" t="s">
        <v>221</v>
      </c>
      <c r="C119" s="21" t="s">
        <v>222</v>
      </c>
      <c r="D119" s="17" t="s">
        <v>46</v>
      </c>
      <c r="E119" s="22" t="s">
        <v>223</v>
      </c>
      <c r="F119" s="23" t="s">
        <v>183</v>
      </c>
      <c r="G119" s="24">
        <v>8186</v>
      </c>
      <c r="H119" s="25">
        <v>0</v>
      </c>
      <c r="I119" s="25">
        <f>ROUND(ROUND(H119,2)*ROUND(G119,3),2)</f>
        <v>0</v>
      </c>
      <c r="O119">
        <f>(I119*21)/100</f>
        <v>0</v>
      </c>
      <c r="P119" t="s">
        <v>22</v>
      </c>
    </row>
    <row r="120" spans="1:5" ht="25.5" customHeight="1">
      <c r="A120" s="26" t="s">
        <v>49</v>
      </c>
      <c r="E120" s="27" t="s">
        <v>224</v>
      </c>
    </row>
    <row r="121" spans="1:5" ht="12.75" customHeight="1">
      <c r="A121" s="28" t="s">
        <v>51</v>
      </c>
      <c r="E121" s="29" t="s">
        <v>225</v>
      </c>
    </row>
    <row r="122" spans="1:5" ht="89.25" customHeight="1">
      <c r="A122" t="s">
        <v>53</v>
      </c>
      <c r="E122" s="27" t="s">
        <v>226</v>
      </c>
    </row>
    <row r="123" spans="1:16" ht="12.75" customHeight="1">
      <c r="A123" s="17" t="s">
        <v>44</v>
      </c>
      <c r="B123" s="21" t="s">
        <v>227</v>
      </c>
      <c r="C123" s="21" t="s">
        <v>228</v>
      </c>
      <c r="D123" s="17" t="s">
        <v>46</v>
      </c>
      <c r="E123" s="22" t="s">
        <v>229</v>
      </c>
      <c r="F123" s="23" t="s">
        <v>183</v>
      </c>
      <c r="G123" s="24">
        <v>8531</v>
      </c>
      <c r="H123" s="25">
        <v>0</v>
      </c>
      <c r="I123" s="25">
        <f>ROUND(ROUND(H123,2)*ROUND(G123,3),2)</f>
        <v>0</v>
      </c>
      <c r="O123">
        <f>(I123*21)/100</f>
        <v>0</v>
      </c>
      <c r="P123" t="s">
        <v>22</v>
      </c>
    </row>
    <row r="124" spans="1:5" ht="25.5" customHeight="1">
      <c r="A124" s="26" t="s">
        <v>49</v>
      </c>
      <c r="E124" s="27" t="s">
        <v>230</v>
      </c>
    </row>
    <row r="125" spans="1:5" ht="12.75" customHeight="1">
      <c r="A125" s="28" t="s">
        <v>51</v>
      </c>
      <c r="E125" s="29" t="s">
        <v>231</v>
      </c>
    </row>
    <row r="126" spans="1:5" ht="89.25" customHeight="1">
      <c r="A126" t="s">
        <v>53</v>
      </c>
      <c r="E126" s="27" t="s">
        <v>226</v>
      </c>
    </row>
    <row r="127" spans="1:9" ht="12.75" customHeight="1">
      <c r="A127" s="5" t="s">
        <v>42</v>
      </c>
      <c r="B127" s="5"/>
      <c r="C127" s="31" t="s">
        <v>114</v>
      </c>
      <c r="D127" s="5"/>
      <c r="E127" s="19" t="s">
        <v>232</v>
      </c>
      <c r="F127" s="5"/>
      <c r="G127" s="5"/>
      <c r="H127" s="5"/>
      <c r="I127" s="32">
        <f>0+I128+I132+I136+I140+I144</f>
        <v>0</v>
      </c>
    </row>
    <row r="128" spans="1:16" ht="12.75" customHeight="1">
      <c r="A128" s="17" t="s">
        <v>44</v>
      </c>
      <c r="B128" s="21" t="s">
        <v>233</v>
      </c>
      <c r="C128" s="21" t="s">
        <v>234</v>
      </c>
      <c r="D128" s="17" t="s">
        <v>46</v>
      </c>
      <c r="E128" s="22" t="s">
        <v>235</v>
      </c>
      <c r="F128" s="23" t="s">
        <v>96</v>
      </c>
      <c r="G128" s="24">
        <v>14.5</v>
      </c>
      <c r="H128" s="25">
        <v>0</v>
      </c>
      <c r="I128" s="25">
        <f>ROUND(ROUND(H128,2)*ROUND(G128,3),2)</f>
        <v>0</v>
      </c>
      <c r="O128">
        <f>(I128*21)/100</f>
        <v>0</v>
      </c>
      <c r="P128" t="s">
        <v>22</v>
      </c>
    </row>
    <row r="129" spans="1:5" ht="38.25" customHeight="1">
      <c r="A129" s="26" t="s">
        <v>49</v>
      </c>
      <c r="E129" s="27" t="s">
        <v>236</v>
      </c>
    </row>
    <row r="130" spans="1:5" ht="12.75" customHeight="1">
      <c r="A130" s="28" t="s">
        <v>51</v>
      </c>
      <c r="E130" s="29" t="s">
        <v>237</v>
      </c>
    </row>
    <row r="131" spans="1:5" ht="165.75" customHeight="1">
      <c r="A131" t="s">
        <v>53</v>
      </c>
      <c r="E131" s="27" t="s">
        <v>238</v>
      </c>
    </row>
    <row r="132" spans="1:16" ht="12.75" customHeight="1">
      <c r="A132" s="17" t="s">
        <v>44</v>
      </c>
      <c r="B132" s="21" t="s">
        <v>239</v>
      </c>
      <c r="C132" s="21" t="s">
        <v>240</v>
      </c>
      <c r="D132" s="17" t="s">
        <v>46</v>
      </c>
      <c r="E132" s="22" t="s">
        <v>241</v>
      </c>
      <c r="F132" s="23" t="s">
        <v>96</v>
      </c>
      <c r="G132" s="24">
        <v>3</v>
      </c>
      <c r="H132" s="25">
        <v>0</v>
      </c>
      <c r="I132" s="25">
        <f>ROUND(ROUND(H132,2)*ROUND(G132,3),2)</f>
        <v>0</v>
      </c>
      <c r="O132">
        <f>(I132*21)/100</f>
        <v>0</v>
      </c>
      <c r="P132" t="s">
        <v>22</v>
      </c>
    </row>
    <row r="133" spans="1:5" ht="38.25" customHeight="1">
      <c r="A133" s="26" t="s">
        <v>49</v>
      </c>
      <c r="E133" s="27" t="s">
        <v>242</v>
      </c>
    </row>
    <row r="134" spans="1:5" ht="38.25" customHeight="1">
      <c r="A134" s="28" t="s">
        <v>51</v>
      </c>
      <c r="E134" s="29" t="s">
        <v>243</v>
      </c>
    </row>
    <row r="135" spans="1:5" ht="165.75" customHeight="1">
      <c r="A135" t="s">
        <v>53</v>
      </c>
      <c r="E135" s="27" t="s">
        <v>238</v>
      </c>
    </row>
    <row r="136" spans="1:16" ht="12.75" customHeight="1">
      <c r="A136" s="17" t="s">
        <v>44</v>
      </c>
      <c r="B136" s="21" t="s">
        <v>244</v>
      </c>
      <c r="C136" s="21" t="s">
        <v>245</v>
      </c>
      <c r="D136" s="17" t="s">
        <v>46</v>
      </c>
      <c r="E136" s="22" t="s">
        <v>246</v>
      </c>
      <c r="F136" s="23" t="s">
        <v>137</v>
      </c>
      <c r="G136" s="24">
        <v>4</v>
      </c>
      <c r="H136" s="25">
        <v>0</v>
      </c>
      <c r="I136" s="25">
        <f>ROUND(ROUND(H136,2)*ROUND(G136,3),2)</f>
        <v>0</v>
      </c>
      <c r="O136">
        <f>(I136*21)/100</f>
        <v>0</v>
      </c>
      <c r="P136" t="s">
        <v>22</v>
      </c>
    </row>
    <row r="137" spans="1:5" ht="38.25" customHeight="1">
      <c r="A137" s="26" t="s">
        <v>49</v>
      </c>
      <c r="E137" s="27" t="s">
        <v>247</v>
      </c>
    </row>
    <row r="138" spans="1:5" ht="63.75" customHeight="1">
      <c r="A138" s="28" t="s">
        <v>51</v>
      </c>
      <c r="E138" s="29" t="s">
        <v>248</v>
      </c>
    </row>
    <row r="139" spans="1:5" ht="63.75" customHeight="1">
      <c r="A139" t="s">
        <v>53</v>
      </c>
      <c r="E139" s="27" t="s">
        <v>249</v>
      </c>
    </row>
    <row r="140" spans="1:16" ht="12.75" customHeight="1">
      <c r="A140" s="17" t="s">
        <v>44</v>
      </c>
      <c r="B140" s="21" t="s">
        <v>250</v>
      </c>
      <c r="C140" s="21" t="s">
        <v>251</v>
      </c>
      <c r="D140" s="17" t="s">
        <v>46</v>
      </c>
      <c r="E140" s="22" t="s">
        <v>252</v>
      </c>
      <c r="F140" s="23" t="s">
        <v>137</v>
      </c>
      <c r="G140" s="24">
        <v>18</v>
      </c>
      <c r="H140" s="25">
        <v>0</v>
      </c>
      <c r="I140" s="25">
        <f>ROUND(ROUND(H140,2)*ROUND(G140,3),2)</f>
        <v>0</v>
      </c>
      <c r="O140">
        <f>(I140*21)/100</f>
        <v>0</v>
      </c>
      <c r="P140" t="s">
        <v>22</v>
      </c>
    </row>
    <row r="141" spans="1:5" ht="25.5" customHeight="1">
      <c r="A141" s="26" t="s">
        <v>49</v>
      </c>
      <c r="E141" s="27" t="s">
        <v>253</v>
      </c>
    </row>
    <row r="142" spans="1:5" ht="242.25" customHeight="1">
      <c r="A142" s="28" t="s">
        <v>51</v>
      </c>
      <c r="E142" s="29" t="s">
        <v>254</v>
      </c>
    </row>
    <row r="143" spans="1:5" ht="12.75" customHeight="1">
      <c r="A143" t="s">
        <v>53</v>
      </c>
      <c r="E143" s="27" t="s">
        <v>255</v>
      </c>
    </row>
    <row r="144" spans="1:16" ht="12.75" customHeight="1">
      <c r="A144" s="17" t="s">
        <v>44</v>
      </c>
      <c r="B144" s="21" t="s">
        <v>256</v>
      </c>
      <c r="C144" s="21" t="s">
        <v>257</v>
      </c>
      <c r="D144" s="17" t="s">
        <v>46</v>
      </c>
      <c r="E144" s="22" t="s">
        <v>258</v>
      </c>
      <c r="F144" s="23" t="s">
        <v>137</v>
      </c>
      <c r="G144" s="24">
        <v>7</v>
      </c>
      <c r="H144" s="25">
        <v>0</v>
      </c>
      <c r="I144" s="25">
        <f>ROUND(ROUND(H144,2)*ROUND(G144,3),2)</f>
        <v>0</v>
      </c>
      <c r="O144">
        <f>(I144*21)/100</f>
        <v>0</v>
      </c>
      <c r="P144" t="s">
        <v>22</v>
      </c>
    </row>
    <row r="145" spans="1:5" ht="25.5" customHeight="1">
      <c r="A145" s="26" t="s">
        <v>49</v>
      </c>
      <c r="E145" s="27" t="s">
        <v>259</v>
      </c>
    </row>
    <row r="146" spans="1:5" ht="102" customHeight="1">
      <c r="A146" s="28" t="s">
        <v>51</v>
      </c>
      <c r="E146" s="29" t="s">
        <v>139</v>
      </c>
    </row>
    <row r="147" spans="1:5" ht="12.75" customHeight="1">
      <c r="A147" t="s">
        <v>53</v>
      </c>
      <c r="E147" s="27" t="s">
        <v>255</v>
      </c>
    </row>
    <row r="148" spans="1:9" ht="12.75" customHeight="1">
      <c r="A148" s="5" t="s">
        <v>42</v>
      </c>
      <c r="B148" s="5"/>
      <c r="C148" s="31" t="s">
        <v>39</v>
      </c>
      <c r="D148" s="5"/>
      <c r="E148" s="19" t="s">
        <v>260</v>
      </c>
      <c r="F148" s="5"/>
      <c r="G148" s="5"/>
      <c r="H148" s="5"/>
      <c r="I148" s="32">
        <f>0+I149+I153+I157+I161+I165+I169+I173+I177+I181+I185+I189+I193+I197+I201+I205+I209+I213</f>
        <v>0</v>
      </c>
    </row>
    <row r="149" spans="1:16" ht="12.75" customHeight="1">
      <c r="A149" s="17" t="s">
        <v>44</v>
      </c>
      <c r="B149" s="21" t="s">
        <v>261</v>
      </c>
      <c r="C149" s="21" t="s">
        <v>262</v>
      </c>
      <c r="D149" s="17" t="s">
        <v>46</v>
      </c>
      <c r="E149" s="22" t="s">
        <v>263</v>
      </c>
      <c r="F149" s="23" t="s">
        <v>137</v>
      </c>
      <c r="G149" s="24">
        <v>60</v>
      </c>
      <c r="H149" s="25">
        <v>0</v>
      </c>
      <c r="I149" s="25">
        <f>ROUND(ROUND(H149,2)*ROUND(G149,3),2)</f>
        <v>0</v>
      </c>
      <c r="O149">
        <f>(I149*21)/100</f>
        <v>0</v>
      </c>
      <c r="P149" t="s">
        <v>22</v>
      </c>
    </row>
    <row r="150" spans="1:5" ht="38.25" customHeight="1">
      <c r="A150" s="26" t="s">
        <v>49</v>
      </c>
      <c r="E150" s="27" t="s">
        <v>264</v>
      </c>
    </row>
    <row r="151" spans="1:5" ht="12.75" customHeight="1">
      <c r="A151" s="28" t="s">
        <v>51</v>
      </c>
      <c r="E151" s="29" t="s">
        <v>265</v>
      </c>
    </row>
    <row r="152" spans="1:5" ht="51" customHeight="1">
      <c r="A152" t="s">
        <v>53</v>
      </c>
      <c r="E152" s="27" t="s">
        <v>266</v>
      </c>
    </row>
    <row r="153" spans="1:16" ht="12.75" customHeight="1">
      <c r="A153" s="17" t="s">
        <v>44</v>
      </c>
      <c r="B153" s="21" t="s">
        <v>267</v>
      </c>
      <c r="C153" s="21" t="s">
        <v>268</v>
      </c>
      <c r="D153" s="17" t="s">
        <v>46</v>
      </c>
      <c r="E153" s="22" t="s">
        <v>269</v>
      </c>
      <c r="F153" s="23" t="s">
        <v>137</v>
      </c>
      <c r="G153" s="24">
        <v>60</v>
      </c>
      <c r="H153" s="25">
        <v>0</v>
      </c>
      <c r="I153" s="25">
        <f>ROUND(ROUND(H153,2)*ROUND(G153,3),2)</f>
        <v>0</v>
      </c>
      <c r="O153">
        <f>(I153*21)/100</f>
        <v>0</v>
      </c>
      <c r="P153" t="s">
        <v>22</v>
      </c>
    </row>
    <row r="154" spans="1:5" ht="25.5" customHeight="1">
      <c r="A154" s="26" t="s">
        <v>49</v>
      </c>
      <c r="E154" s="27" t="s">
        <v>270</v>
      </c>
    </row>
    <row r="155" spans="1:5" ht="12.75" customHeight="1">
      <c r="A155" s="28" t="s">
        <v>51</v>
      </c>
      <c r="E155" s="29" t="s">
        <v>265</v>
      </c>
    </row>
    <row r="156" spans="1:5" ht="12.75" customHeight="1">
      <c r="A156" t="s">
        <v>53</v>
      </c>
      <c r="E156" s="27" t="s">
        <v>271</v>
      </c>
    </row>
    <row r="157" spans="1:16" ht="12.75" customHeight="1">
      <c r="A157" s="17" t="s">
        <v>44</v>
      </c>
      <c r="B157" s="21" t="s">
        <v>272</v>
      </c>
      <c r="C157" s="21" t="s">
        <v>273</v>
      </c>
      <c r="D157" s="17" t="s">
        <v>46</v>
      </c>
      <c r="E157" s="22" t="s">
        <v>274</v>
      </c>
      <c r="F157" s="23" t="s">
        <v>137</v>
      </c>
      <c r="G157" s="24">
        <v>11</v>
      </c>
      <c r="H157" s="25">
        <v>0</v>
      </c>
      <c r="I157" s="25">
        <f>ROUND(ROUND(H157,2)*ROUND(G157,3),2)</f>
        <v>0</v>
      </c>
      <c r="O157">
        <f>(I157*21)/100</f>
        <v>0</v>
      </c>
      <c r="P157" t="s">
        <v>22</v>
      </c>
    </row>
    <row r="158" spans="1:5" ht="12.75" customHeight="1">
      <c r="A158" s="26" t="s">
        <v>49</v>
      </c>
      <c r="E158" s="27" t="s">
        <v>196</v>
      </c>
    </row>
    <row r="159" spans="1:5" ht="89.25" customHeight="1">
      <c r="A159" s="28" t="s">
        <v>51</v>
      </c>
      <c r="E159" s="29" t="s">
        <v>275</v>
      </c>
    </row>
    <row r="160" spans="1:5" ht="25.5" customHeight="1">
      <c r="A160" t="s">
        <v>53</v>
      </c>
      <c r="E160" s="27" t="s">
        <v>276</v>
      </c>
    </row>
    <row r="161" spans="1:16" ht="12.75" customHeight="1">
      <c r="A161" s="17" t="s">
        <v>44</v>
      </c>
      <c r="B161" s="21" t="s">
        <v>277</v>
      </c>
      <c r="C161" s="21" t="s">
        <v>278</v>
      </c>
      <c r="D161" s="17" t="s">
        <v>46</v>
      </c>
      <c r="E161" s="22" t="s">
        <v>279</v>
      </c>
      <c r="F161" s="23" t="s">
        <v>137</v>
      </c>
      <c r="G161" s="24">
        <v>11</v>
      </c>
      <c r="H161" s="25">
        <v>0</v>
      </c>
      <c r="I161" s="25">
        <f>ROUND(ROUND(H161,2)*ROUND(G161,3),2)</f>
        <v>0</v>
      </c>
      <c r="O161">
        <f>(I161*21)/100</f>
        <v>0</v>
      </c>
      <c r="P161" t="s">
        <v>22</v>
      </c>
    </row>
    <row r="162" spans="1:5" ht="25.5" customHeight="1">
      <c r="A162" s="26" t="s">
        <v>49</v>
      </c>
      <c r="E162" s="27" t="s">
        <v>270</v>
      </c>
    </row>
    <row r="163" spans="1:5" ht="89.25" customHeight="1">
      <c r="A163" s="28" t="s">
        <v>51</v>
      </c>
      <c r="E163" s="29" t="s">
        <v>275</v>
      </c>
    </row>
    <row r="164" spans="1:5" ht="12.75" customHeight="1">
      <c r="A164" t="s">
        <v>53</v>
      </c>
      <c r="E164" s="27" t="s">
        <v>280</v>
      </c>
    </row>
    <row r="165" spans="1:16" ht="12.75" customHeight="1">
      <c r="A165" s="17" t="s">
        <v>44</v>
      </c>
      <c r="B165" s="21" t="s">
        <v>281</v>
      </c>
      <c r="C165" s="21" t="s">
        <v>282</v>
      </c>
      <c r="D165" s="17" t="s">
        <v>46</v>
      </c>
      <c r="E165" s="22" t="s">
        <v>283</v>
      </c>
      <c r="F165" s="23" t="s">
        <v>137</v>
      </c>
      <c r="G165" s="24">
        <v>8</v>
      </c>
      <c r="H165" s="25">
        <v>0</v>
      </c>
      <c r="I165" s="25">
        <f>ROUND(ROUND(H165,2)*ROUND(G165,3),2)</f>
        <v>0</v>
      </c>
      <c r="O165">
        <f>(I165*21)/100</f>
        <v>0</v>
      </c>
      <c r="P165" t="s">
        <v>22</v>
      </c>
    </row>
    <row r="166" spans="1:5" ht="25.5" customHeight="1">
      <c r="A166" s="26" t="s">
        <v>49</v>
      </c>
      <c r="E166" s="27" t="s">
        <v>270</v>
      </c>
    </row>
    <row r="167" spans="1:5" ht="89.25" customHeight="1">
      <c r="A167" s="28" t="s">
        <v>51</v>
      </c>
      <c r="E167" s="29" t="s">
        <v>284</v>
      </c>
    </row>
    <row r="168" spans="1:5" ht="12.75" customHeight="1">
      <c r="A168" t="s">
        <v>53</v>
      </c>
      <c r="E168" s="27" t="s">
        <v>280</v>
      </c>
    </row>
    <row r="169" spans="1:16" ht="12.75" customHeight="1">
      <c r="A169" s="17" t="s">
        <v>44</v>
      </c>
      <c r="B169" s="21" t="s">
        <v>285</v>
      </c>
      <c r="C169" s="21" t="s">
        <v>286</v>
      </c>
      <c r="D169" s="17" t="s">
        <v>46</v>
      </c>
      <c r="E169" s="22" t="s">
        <v>287</v>
      </c>
      <c r="F169" s="23" t="s">
        <v>137</v>
      </c>
      <c r="G169" s="24">
        <v>8</v>
      </c>
      <c r="H169" s="25">
        <v>0</v>
      </c>
      <c r="I169" s="25">
        <f>ROUND(ROUND(H169,2)*ROUND(G169,3),2)</f>
        <v>0</v>
      </c>
      <c r="O169">
        <f>(I169*21)/100</f>
        <v>0</v>
      </c>
      <c r="P169" t="s">
        <v>22</v>
      </c>
    </row>
    <row r="170" spans="1:5" ht="12.75" customHeight="1">
      <c r="A170" s="26" t="s">
        <v>49</v>
      </c>
      <c r="E170" s="27" t="s">
        <v>196</v>
      </c>
    </row>
    <row r="171" spans="1:5" ht="89.25" customHeight="1">
      <c r="A171" s="28" t="s">
        <v>51</v>
      </c>
      <c r="E171" s="29" t="s">
        <v>284</v>
      </c>
    </row>
    <row r="172" spans="1:5" ht="25.5" customHeight="1">
      <c r="A172" t="s">
        <v>53</v>
      </c>
      <c r="E172" s="27" t="s">
        <v>288</v>
      </c>
    </row>
    <row r="173" spans="1:16" ht="12.75" customHeight="1">
      <c r="A173" s="17" t="s">
        <v>44</v>
      </c>
      <c r="B173" s="21" t="s">
        <v>289</v>
      </c>
      <c r="C173" s="21" t="s">
        <v>290</v>
      </c>
      <c r="D173" s="17" t="s">
        <v>46</v>
      </c>
      <c r="E173" s="22" t="s">
        <v>291</v>
      </c>
      <c r="F173" s="23" t="s">
        <v>183</v>
      </c>
      <c r="G173" s="24">
        <v>383.689</v>
      </c>
      <c r="H173" s="25">
        <v>0</v>
      </c>
      <c r="I173" s="25">
        <f>ROUND(ROUND(H173,2)*ROUND(G173,3),2)</f>
        <v>0</v>
      </c>
      <c r="O173">
        <f>(I173*21)/100</f>
        <v>0</v>
      </c>
      <c r="P173" t="s">
        <v>22</v>
      </c>
    </row>
    <row r="174" spans="1:5" ht="12.75" customHeight="1">
      <c r="A174" s="26" t="s">
        <v>49</v>
      </c>
      <c r="E174" s="27" t="s">
        <v>292</v>
      </c>
    </row>
    <row r="175" spans="1:5" ht="76.5" customHeight="1">
      <c r="A175" s="28" t="s">
        <v>51</v>
      </c>
      <c r="E175" s="29" t="s">
        <v>293</v>
      </c>
    </row>
    <row r="176" spans="1:5" ht="38.25" customHeight="1">
      <c r="A176" t="s">
        <v>53</v>
      </c>
      <c r="E176" s="27" t="s">
        <v>294</v>
      </c>
    </row>
    <row r="177" spans="1:16" ht="12.75" customHeight="1">
      <c r="A177" s="17" t="s">
        <v>44</v>
      </c>
      <c r="B177" s="21" t="s">
        <v>295</v>
      </c>
      <c r="C177" s="21" t="s">
        <v>296</v>
      </c>
      <c r="D177" s="17" t="s">
        <v>46</v>
      </c>
      <c r="E177" s="22" t="s">
        <v>297</v>
      </c>
      <c r="F177" s="23" t="s">
        <v>183</v>
      </c>
      <c r="G177" s="24">
        <v>383.689</v>
      </c>
      <c r="H177" s="25">
        <v>0</v>
      </c>
      <c r="I177" s="25">
        <f>ROUND(ROUND(H177,2)*ROUND(G177,3),2)</f>
        <v>0</v>
      </c>
      <c r="O177">
        <f>(I177*21)/100</f>
        <v>0</v>
      </c>
      <c r="P177" t="s">
        <v>22</v>
      </c>
    </row>
    <row r="178" spans="1:5" ht="25.5" customHeight="1">
      <c r="A178" s="26" t="s">
        <v>49</v>
      </c>
      <c r="E178" s="27" t="s">
        <v>298</v>
      </c>
    </row>
    <row r="179" spans="1:5" ht="76.5" customHeight="1">
      <c r="A179" s="28" t="s">
        <v>51</v>
      </c>
      <c r="E179" s="29" t="s">
        <v>293</v>
      </c>
    </row>
    <row r="180" spans="1:5" ht="38.25" customHeight="1">
      <c r="A180" t="s">
        <v>53</v>
      </c>
      <c r="E180" s="27" t="s">
        <v>294</v>
      </c>
    </row>
    <row r="181" spans="1:16" ht="12.75" customHeight="1">
      <c r="A181" s="17" t="s">
        <v>44</v>
      </c>
      <c r="B181" s="21" t="s">
        <v>299</v>
      </c>
      <c r="C181" s="21" t="s">
        <v>300</v>
      </c>
      <c r="D181" s="17" t="s">
        <v>46</v>
      </c>
      <c r="E181" s="22" t="s">
        <v>301</v>
      </c>
      <c r="F181" s="23" t="s">
        <v>137</v>
      </c>
      <c r="G181" s="24">
        <v>12</v>
      </c>
      <c r="H181" s="25">
        <v>0</v>
      </c>
      <c r="I181" s="25">
        <f>ROUND(ROUND(H181,2)*ROUND(G181,3),2)</f>
        <v>0</v>
      </c>
      <c r="O181">
        <f>(I181*21)/100</f>
        <v>0</v>
      </c>
      <c r="P181" t="s">
        <v>22</v>
      </c>
    </row>
    <row r="182" spans="1:5" ht="38.25" customHeight="1">
      <c r="A182" s="26" t="s">
        <v>49</v>
      </c>
      <c r="E182" s="27" t="s">
        <v>302</v>
      </c>
    </row>
    <row r="183" spans="1:5" ht="38.25" customHeight="1">
      <c r="A183" s="28" t="s">
        <v>51</v>
      </c>
      <c r="E183" s="29" t="s">
        <v>303</v>
      </c>
    </row>
    <row r="184" spans="1:5" ht="38.25" customHeight="1">
      <c r="A184" t="s">
        <v>53</v>
      </c>
      <c r="E184" s="27" t="s">
        <v>304</v>
      </c>
    </row>
    <row r="185" spans="1:16" ht="12.75" customHeight="1">
      <c r="A185" s="17" t="s">
        <v>44</v>
      </c>
      <c r="B185" s="21" t="s">
        <v>305</v>
      </c>
      <c r="C185" s="21" t="s">
        <v>306</v>
      </c>
      <c r="D185" s="17" t="s">
        <v>28</v>
      </c>
      <c r="E185" s="22" t="s">
        <v>307</v>
      </c>
      <c r="F185" s="23" t="s">
        <v>96</v>
      </c>
      <c r="G185" s="24">
        <v>51.39</v>
      </c>
      <c r="H185" s="25">
        <v>0</v>
      </c>
      <c r="I185" s="25">
        <f>ROUND(ROUND(H185,2)*ROUND(G185,3),2)</f>
        <v>0</v>
      </c>
      <c r="O185">
        <f>(I185*21)/100</f>
        <v>0</v>
      </c>
      <c r="P185" t="s">
        <v>22</v>
      </c>
    </row>
    <row r="186" spans="1:5" ht="38.25" customHeight="1">
      <c r="A186" s="26" t="s">
        <v>49</v>
      </c>
      <c r="E186" s="27" t="s">
        <v>308</v>
      </c>
    </row>
    <row r="187" spans="1:5" ht="12.75" customHeight="1">
      <c r="A187" s="28" t="s">
        <v>51</v>
      </c>
      <c r="E187" s="29" t="s">
        <v>98</v>
      </c>
    </row>
    <row r="188" spans="1:5" ht="38.25" customHeight="1">
      <c r="A188" t="s">
        <v>53</v>
      </c>
      <c r="E188" s="27" t="s">
        <v>309</v>
      </c>
    </row>
    <row r="189" spans="1:16" ht="12.75" customHeight="1">
      <c r="A189" s="17" t="s">
        <v>44</v>
      </c>
      <c r="B189" s="21" t="s">
        <v>310</v>
      </c>
      <c r="C189" s="21" t="s">
        <v>311</v>
      </c>
      <c r="D189" s="17" t="s">
        <v>46</v>
      </c>
      <c r="E189" s="22" t="s">
        <v>312</v>
      </c>
      <c r="F189" s="23" t="s">
        <v>96</v>
      </c>
      <c r="G189" s="24">
        <v>104.69</v>
      </c>
      <c r="H189" s="25">
        <v>0</v>
      </c>
      <c r="I189" s="25">
        <f>ROUND(ROUND(H189,2)*ROUND(G189,3),2)</f>
        <v>0</v>
      </c>
      <c r="O189">
        <f>(I189*21)/100</f>
        <v>0</v>
      </c>
      <c r="P189" t="s">
        <v>22</v>
      </c>
    </row>
    <row r="190" spans="1:5" ht="25.5" customHeight="1">
      <c r="A190" s="26" t="s">
        <v>49</v>
      </c>
      <c r="E190" s="27" t="s">
        <v>313</v>
      </c>
    </row>
    <row r="191" spans="1:5" ht="12.75" customHeight="1">
      <c r="A191" s="28" t="s">
        <v>51</v>
      </c>
      <c r="E191" s="29" t="s">
        <v>314</v>
      </c>
    </row>
    <row r="192" spans="1:5" ht="12.75" customHeight="1">
      <c r="A192" t="s">
        <v>53</v>
      </c>
      <c r="E192" s="27" t="s">
        <v>315</v>
      </c>
    </row>
    <row r="193" spans="1:16" ht="12.75" customHeight="1">
      <c r="A193" s="17" t="s">
        <v>44</v>
      </c>
      <c r="B193" s="21" t="s">
        <v>316</v>
      </c>
      <c r="C193" s="21" t="s">
        <v>317</v>
      </c>
      <c r="D193" s="17" t="s">
        <v>46</v>
      </c>
      <c r="E193" s="22" t="s">
        <v>318</v>
      </c>
      <c r="F193" s="23" t="s">
        <v>81</v>
      </c>
      <c r="G193" s="24">
        <v>0.141</v>
      </c>
      <c r="H193" s="25">
        <v>0</v>
      </c>
      <c r="I193" s="25">
        <f>ROUND(ROUND(H193,2)*ROUND(G193,3),2)</f>
        <v>0</v>
      </c>
      <c r="O193">
        <f>(I193*21)/100</f>
        <v>0</v>
      </c>
      <c r="P193" t="s">
        <v>22</v>
      </c>
    </row>
    <row r="194" spans="1:5" ht="25.5" customHeight="1">
      <c r="A194" s="26" t="s">
        <v>49</v>
      </c>
      <c r="E194" s="27" t="s">
        <v>319</v>
      </c>
    </row>
    <row r="195" spans="1:5" ht="12.75" customHeight="1">
      <c r="A195" s="28" t="s">
        <v>51</v>
      </c>
      <c r="E195" s="29" t="s">
        <v>320</v>
      </c>
    </row>
    <row r="196" spans="1:5" ht="25.5" customHeight="1">
      <c r="A196" t="s">
        <v>53</v>
      </c>
      <c r="E196" s="27" t="s">
        <v>321</v>
      </c>
    </row>
    <row r="197" spans="1:16" ht="12.75" customHeight="1">
      <c r="A197" s="17" t="s">
        <v>44</v>
      </c>
      <c r="B197" s="21" t="s">
        <v>322</v>
      </c>
      <c r="C197" s="21" t="s">
        <v>323</v>
      </c>
      <c r="D197" s="17" t="s">
        <v>28</v>
      </c>
      <c r="E197" s="22" t="s">
        <v>324</v>
      </c>
      <c r="F197" s="23" t="s">
        <v>96</v>
      </c>
      <c r="G197" s="24">
        <v>112.15</v>
      </c>
      <c r="H197" s="25">
        <v>0</v>
      </c>
      <c r="I197" s="25">
        <f>ROUND(ROUND(H197,2)*ROUND(G197,3),2)</f>
        <v>0</v>
      </c>
      <c r="O197">
        <f>(I197*21)/100</f>
        <v>0</v>
      </c>
      <c r="P197" t="s">
        <v>22</v>
      </c>
    </row>
    <row r="198" spans="1:5" ht="38.25" customHeight="1">
      <c r="A198" s="26" t="s">
        <v>49</v>
      </c>
      <c r="E198" s="27" t="s">
        <v>325</v>
      </c>
    </row>
    <row r="199" spans="1:5" ht="38.25" customHeight="1">
      <c r="A199" s="28" t="s">
        <v>51</v>
      </c>
      <c r="E199" s="29" t="s">
        <v>326</v>
      </c>
    </row>
    <row r="200" spans="1:5" ht="76.5" customHeight="1">
      <c r="A200" t="s">
        <v>53</v>
      </c>
      <c r="E200" s="27" t="s">
        <v>327</v>
      </c>
    </row>
    <row r="201" spans="1:16" ht="12.75" customHeight="1">
      <c r="A201" s="17" t="s">
        <v>44</v>
      </c>
      <c r="B201" s="21" t="s">
        <v>328</v>
      </c>
      <c r="C201" s="21" t="s">
        <v>323</v>
      </c>
      <c r="D201" s="17" t="s">
        <v>22</v>
      </c>
      <c r="E201" s="22" t="s">
        <v>324</v>
      </c>
      <c r="F201" s="23" t="s">
        <v>96</v>
      </c>
      <c r="G201" s="24">
        <v>46.54</v>
      </c>
      <c r="H201" s="25">
        <v>0</v>
      </c>
      <c r="I201" s="25">
        <f>ROUND(ROUND(H201,2)*ROUND(G201,3),2)</f>
        <v>0</v>
      </c>
      <c r="O201">
        <f>(I201*21)/100</f>
        <v>0</v>
      </c>
      <c r="P201" t="s">
        <v>22</v>
      </c>
    </row>
    <row r="202" spans="1:5" ht="38.25" customHeight="1">
      <c r="A202" s="26" t="s">
        <v>49</v>
      </c>
      <c r="E202" s="27" t="s">
        <v>329</v>
      </c>
    </row>
    <row r="203" spans="1:5" ht="38.25" customHeight="1">
      <c r="A203" s="28" t="s">
        <v>51</v>
      </c>
      <c r="E203" s="29" t="s">
        <v>330</v>
      </c>
    </row>
    <row r="204" spans="1:5" ht="76.5" customHeight="1">
      <c r="A204" t="s">
        <v>53</v>
      </c>
      <c r="E204" s="27" t="s">
        <v>327</v>
      </c>
    </row>
    <row r="205" spans="1:16" ht="12.75" customHeight="1">
      <c r="A205" s="17" t="s">
        <v>44</v>
      </c>
      <c r="B205" s="21" t="s">
        <v>331</v>
      </c>
      <c r="C205" s="21" t="s">
        <v>332</v>
      </c>
      <c r="D205" s="17" t="s">
        <v>46</v>
      </c>
      <c r="E205" s="22" t="s">
        <v>333</v>
      </c>
      <c r="F205" s="23" t="s">
        <v>183</v>
      </c>
      <c r="G205" s="24">
        <v>8443</v>
      </c>
      <c r="H205" s="25">
        <v>0</v>
      </c>
      <c r="I205" s="25">
        <f>ROUND(ROUND(H205,2)*ROUND(G205,3),2)</f>
        <v>0</v>
      </c>
      <c r="O205">
        <f>(I205*21)/100</f>
        <v>0</v>
      </c>
      <c r="P205" t="s">
        <v>22</v>
      </c>
    </row>
    <row r="206" spans="1:5" ht="38.25" customHeight="1">
      <c r="A206" s="26" t="s">
        <v>49</v>
      </c>
      <c r="E206" s="27" t="s">
        <v>334</v>
      </c>
    </row>
    <row r="207" spans="1:5" ht="12.75" customHeight="1">
      <c r="A207" s="28" t="s">
        <v>51</v>
      </c>
      <c r="E207" s="29" t="s">
        <v>335</v>
      </c>
    </row>
    <row r="208" spans="1:5" ht="12.75" customHeight="1">
      <c r="A208" t="s">
        <v>53</v>
      </c>
      <c r="E208" s="27" t="s">
        <v>336</v>
      </c>
    </row>
    <row r="209" spans="1:16" ht="12.75" customHeight="1">
      <c r="A209" s="17" t="s">
        <v>44</v>
      </c>
      <c r="B209" s="21" t="s">
        <v>337</v>
      </c>
      <c r="C209" s="21" t="s">
        <v>338</v>
      </c>
      <c r="D209" s="17" t="s">
        <v>46</v>
      </c>
      <c r="E209" s="22" t="s">
        <v>339</v>
      </c>
      <c r="F209" s="23" t="s">
        <v>96</v>
      </c>
      <c r="G209" s="24">
        <v>73.54</v>
      </c>
      <c r="H209" s="25">
        <v>0</v>
      </c>
      <c r="I209" s="25">
        <f>ROUND(ROUND(H209,2)*ROUND(G209,3),2)</f>
        <v>0</v>
      </c>
      <c r="O209">
        <f>(I209*21)/100</f>
        <v>0</v>
      </c>
      <c r="P209" t="s">
        <v>22</v>
      </c>
    </row>
    <row r="210" spans="1:5" ht="38.25" customHeight="1">
      <c r="A210" s="26" t="s">
        <v>49</v>
      </c>
      <c r="E210" s="27" t="s">
        <v>340</v>
      </c>
    </row>
    <row r="211" spans="1:5" ht="12.75" customHeight="1">
      <c r="A211" s="28" t="s">
        <v>51</v>
      </c>
      <c r="E211" s="29" t="s">
        <v>341</v>
      </c>
    </row>
    <row r="212" spans="1:5" ht="38.25" customHeight="1">
      <c r="A212" t="s">
        <v>53</v>
      </c>
      <c r="E212" s="27" t="s">
        <v>342</v>
      </c>
    </row>
    <row r="213" spans="1:16" ht="12.75" customHeight="1">
      <c r="A213" s="17" t="s">
        <v>44</v>
      </c>
      <c r="B213" s="21" t="s">
        <v>343</v>
      </c>
      <c r="C213" s="21" t="s">
        <v>344</v>
      </c>
      <c r="D213" s="17" t="s">
        <v>46</v>
      </c>
      <c r="E213" s="22" t="s">
        <v>345</v>
      </c>
      <c r="F213" s="23" t="s">
        <v>137</v>
      </c>
      <c r="G213" s="24">
        <v>1</v>
      </c>
      <c r="H213" s="25">
        <v>0</v>
      </c>
      <c r="I213" s="25">
        <f>ROUND(ROUND(H213,2)*ROUND(G213,3),2)</f>
        <v>0</v>
      </c>
      <c r="O213">
        <f>(I213*21)/100</f>
        <v>0</v>
      </c>
      <c r="P213" t="s">
        <v>22</v>
      </c>
    </row>
    <row r="214" spans="1:5" ht="38.25" customHeight="1">
      <c r="A214" s="26" t="s">
        <v>49</v>
      </c>
      <c r="E214" s="27" t="s">
        <v>346</v>
      </c>
    </row>
    <row r="215" spans="1:5" ht="12.75" customHeight="1">
      <c r="A215" s="28" t="s">
        <v>51</v>
      </c>
      <c r="E215" s="29" t="s">
        <v>347</v>
      </c>
    </row>
    <row r="216" spans="1:5" ht="63.75" customHeight="1">
      <c r="A216" t="s">
        <v>53</v>
      </c>
      <c r="E216" s="27" t="s">
        <v>348</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P12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9" t="s">
        <v>13</v>
      </c>
      <c r="C3" s="36" t="s">
        <v>14</v>
      </c>
      <c r="D3" s="33"/>
      <c r="E3" s="10" t="s">
        <v>15</v>
      </c>
      <c r="F3" s="1"/>
      <c r="G3" s="8"/>
      <c r="H3" s="7" t="s">
        <v>349</v>
      </c>
      <c r="I3" s="30">
        <f>0+I8+I25+I62+I79+I84</f>
        <v>0</v>
      </c>
      <c r="O3" t="s">
        <v>18</v>
      </c>
      <c r="P3" t="s">
        <v>22</v>
      </c>
    </row>
    <row r="4" spans="1:16" ht="15" customHeight="1">
      <c r="A4" t="s">
        <v>16</v>
      </c>
      <c r="B4" s="12" t="s">
        <v>17</v>
      </c>
      <c r="C4" s="37" t="s">
        <v>349</v>
      </c>
      <c r="D4" s="38"/>
      <c r="E4" s="13" t="s">
        <v>350</v>
      </c>
      <c r="F4" s="5"/>
      <c r="G4" s="5"/>
      <c r="H4" s="14"/>
      <c r="I4" s="14"/>
      <c r="O4" t="s">
        <v>19</v>
      </c>
      <c r="P4" t="s">
        <v>22</v>
      </c>
    </row>
    <row r="5" spans="1:16" ht="12.75" customHeight="1">
      <c r="A5" s="39" t="s">
        <v>25</v>
      </c>
      <c r="B5" s="39" t="s">
        <v>27</v>
      </c>
      <c r="C5" s="39" t="s">
        <v>29</v>
      </c>
      <c r="D5" s="39" t="s">
        <v>30</v>
      </c>
      <c r="E5" s="39" t="s">
        <v>31</v>
      </c>
      <c r="F5" s="39" t="s">
        <v>33</v>
      </c>
      <c r="G5" s="39" t="s">
        <v>35</v>
      </c>
      <c r="H5" s="39" t="s">
        <v>37</v>
      </c>
      <c r="I5" s="39"/>
      <c r="O5" t="s">
        <v>20</v>
      </c>
      <c r="P5" t="s">
        <v>22</v>
      </c>
    </row>
    <row r="6" spans="1:9" ht="12.75" customHeight="1">
      <c r="A6" s="39"/>
      <c r="B6" s="39"/>
      <c r="C6" s="39"/>
      <c r="D6" s="39"/>
      <c r="E6" s="39"/>
      <c r="F6" s="39"/>
      <c r="G6" s="39"/>
      <c r="H6" s="11" t="s">
        <v>38</v>
      </c>
      <c r="I6" s="11" t="s">
        <v>40</v>
      </c>
    </row>
    <row r="7" spans="1:9" ht="12.75" customHeight="1">
      <c r="A7" s="11" t="s">
        <v>26</v>
      </c>
      <c r="B7" s="11" t="s">
        <v>28</v>
      </c>
      <c r="C7" s="11" t="s">
        <v>22</v>
      </c>
      <c r="D7" s="11" t="s">
        <v>21</v>
      </c>
      <c r="E7" s="11" t="s">
        <v>32</v>
      </c>
      <c r="F7" s="11" t="s">
        <v>34</v>
      </c>
      <c r="G7" s="11" t="s">
        <v>36</v>
      </c>
      <c r="H7" s="11" t="s">
        <v>39</v>
      </c>
      <c r="I7" s="11" t="s">
        <v>41</v>
      </c>
    </row>
    <row r="8" spans="1:9" ht="12.75" customHeight="1">
      <c r="A8" s="14" t="s">
        <v>42</v>
      </c>
      <c r="B8" s="14"/>
      <c r="C8" s="18" t="s">
        <v>26</v>
      </c>
      <c r="D8" s="14"/>
      <c r="E8" s="19" t="s">
        <v>43</v>
      </c>
      <c r="F8" s="14"/>
      <c r="G8" s="14"/>
      <c r="H8" s="14"/>
      <c r="I8" s="20">
        <f>0+I9+I13+I17+I21</f>
        <v>0</v>
      </c>
    </row>
    <row r="9" spans="1:16" ht="12.75" customHeight="1">
      <c r="A9" s="17" t="s">
        <v>44</v>
      </c>
      <c r="B9" s="21" t="s">
        <v>28</v>
      </c>
      <c r="C9" s="21" t="s">
        <v>85</v>
      </c>
      <c r="D9" s="17" t="s">
        <v>28</v>
      </c>
      <c r="E9" s="22" t="s">
        <v>86</v>
      </c>
      <c r="F9" s="23" t="s">
        <v>81</v>
      </c>
      <c r="G9" s="24">
        <v>17.75</v>
      </c>
      <c r="H9" s="25">
        <v>0</v>
      </c>
      <c r="I9" s="25">
        <f>ROUND(ROUND(H9,2)*ROUND(G9,3),2)</f>
        <v>0</v>
      </c>
      <c r="O9">
        <f>(I9*21)/100</f>
        <v>0</v>
      </c>
      <c r="P9" t="s">
        <v>22</v>
      </c>
    </row>
    <row r="10" spans="1:5" ht="12.75" customHeight="1">
      <c r="A10" s="26" t="s">
        <v>49</v>
      </c>
      <c r="E10" s="27" t="s">
        <v>351</v>
      </c>
    </row>
    <row r="11" spans="1:5" ht="12.75" customHeight="1">
      <c r="A11" s="28" t="s">
        <v>51</v>
      </c>
      <c r="E11" s="29" t="s">
        <v>352</v>
      </c>
    </row>
    <row r="12" spans="1:5" ht="12.75" customHeight="1">
      <c r="A12" t="s">
        <v>53</v>
      </c>
      <c r="E12" s="27" t="s">
        <v>84</v>
      </c>
    </row>
    <row r="13" spans="1:16" ht="12.75" customHeight="1">
      <c r="A13" s="17" t="s">
        <v>44</v>
      </c>
      <c r="B13" s="21" t="s">
        <v>22</v>
      </c>
      <c r="C13" s="21" t="s">
        <v>85</v>
      </c>
      <c r="D13" s="17" t="s">
        <v>22</v>
      </c>
      <c r="E13" s="22" t="s">
        <v>86</v>
      </c>
      <c r="F13" s="23" t="s">
        <v>81</v>
      </c>
      <c r="G13" s="24">
        <v>2.8</v>
      </c>
      <c r="H13" s="25">
        <v>0</v>
      </c>
      <c r="I13" s="25">
        <f>ROUND(ROUND(H13,2)*ROUND(G13,3),2)</f>
        <v>0</v>
      </c>
      <c r="O13">
        <f>(I13*21)/100</f>
        <v>0</v>
      </c>
      <c r="P13" t="s">
        <v>22</v>
      </c>
    </row>
    <row r="14" spans="1:5" ht="12.75" customHeight="1">
      <c r="A14" s="26" t="s">
        <v>49</v>
      </c>
      <c r="E14" s="27" t="s">
        <v>353</v>
      </c>
    </row>
    <row r="15" spans="1:5" ht="12.75" customHeight="1">
      <c r="A15" s="28" t="s">
        <v>51</v>
      </c>
      <c r="E15" s="29" t="s">
        <v>354</v>
      </c>
    </row>
    <row r="16" spans="1:5" ht="12.75" customHeight="1">
      <c r="A16" t="s">
        <v>53</v>
      </c>
      <c r="E16" s="27" t="s">
        <v>84</v>
      </c>
    </row>
    <row r="17" spans="1:16" ht="12.75" customHeight="1">
      <c r="A17" s="17" t="s">
        <v>44</v>
      </c>
      <c r="B17" s="21" t="s">
        <v>21</v>
      </c>
      <c r="C17" s="21" t="s">
        <v>89</v>
      </c>
      <c r="D17" s="17" t="s">
        <v>46</v>
      </c>
      <c r="E17" s="22" t="s">
        <v>90</v>
      </c>
      <c r="F17" s="23" t="s">
        <v>81</v>
      </c>
      <c r="G17" s="24">
        <v>6.36</v>
      </c>
      <c r="H17" s="25">
        <v>0</v>
      </c>
      <c r="I17" s="25">
        <f>ROUND(ROUND(H17,2)*ROUND(G17,3),2)</f>
        <v>0</v>
      </c>
      <c r="O17">
        <f>(I17*21)/100</f>
        <v>0</v>
      </c>
      <c r="P17" t="s">
        <v>22</v>
      </c>
    </row>
    <row r="18" spans="1:5" ht="12.75" customHeight="1">
      <c r="A18" s="26" t="s">
        <v>49</v>
      </c>
      <c r="E18" s="27" t="s">
        <v>355</v>
      </c>
    </row>
    <row r="19" spans="1:5" ht="12.75" customHeight="1">
      <c r="A19" s="28" t="s">
        <v>51</v>
      </c>
      <c r="E19" s="29" t="s">
        <v>356</v>
      </c>
    </row>
    <row r="20" spans="1:5" ht="12.75" customHeight="1">
      <c r="A20" t="s">
        <v>53</v>
      </c>
      <c r="E20" s="27" t="s">
        <v>84</v>
      </c>
    </row>
    <row r="21" spans="1:16" ht="12.75" customHeight="1">
      <c r="A21" s="17" t="s">
        <v>44</v>
      </c>
      <c r="B21" s="21" t="s">
        <v>32</v>
      </c>
      <c r="C21" s="21" t="s">
        <v>357</v>
      </c>
      <c r="D21" s="17" t="s">
        <v>46</v>
      </c>
      <c r="E21" s="22" t="s">
        <v>358</v>
      </c>
      <c r="F21" s="23" t="s">
        <v>81</v>
      </c>
      <c r="G21" s="24">
        <v>1.05</v>
      </c>
      <c r="H21" s="25">
        <v>0</v>
      </c>
      <c r="I21" s="25">
        <f>ROUND(ROUND(H21,2)*ROUND(G21,3),2)</f>
        <v>0</v>
      </c>
      <c r="O21">
        <f>(I21*21)/100</f>
        <v>0</v>
      </c>
      <c r="P21" t="s">
        <v>22</v>
      </c>
    </row>
    <row r="22" spans="1:5" ht="12.75" customHeight="1">
      <c r="A22" s="26" t="s">
        <v>49</v>
      </c>
      <c r="E22" s="27" t="s">
        <v>359</v>
      </c>
    </row>
    <row r="23" spans="1:5" ht="12.75" customHeight="1">
      <c r="A23" s="28" t="s">
        <v>51</v>
      </c>
      <c r="E23" s="29" t="s">
        <v>360</v>
      </c>
    </row>
    <row r="24" spans="1:5" ht="12.75" customHeight="1">
      <c r="A24" t="s">
        <v>53</v>
      </c>
      <c r="E24" s="27" t="s">
        <v>361</v>
      </c>
    </row>
    <row r="25" spans="1:9" ht="12.75" customHeight="1">
      <c r="A25" s="5" t="s">
        <v>42</v>
      </c>
      <c r="B25" s="5"/>
      <c r="C25" s="31" t="s">
        <v>28</v>
      </c>
      <c r="D25" s="5"/>
      <c r="E25" s="19" t="s">
        <v>93</v>
      </c>
      <c r="F25" s="5"/>
      <c r="G25" s="5"/>
      <c r="H25" s="5"/>
      <c r="I25" s="32">
        <f>0+I26+I30+I34+I38+I42+I46+I50+I54+I58</f>
        <v>0</v>
      </c>
    </row>
    <row r="26" spans="1:16" ht="12.75" customHeight="1">
      <c r="A26" s="17" t="s">
        <v>44</v>
      </c>
      <c r="B26" s="21" t="s">
        <v>34</v>
      </c>
      <c r="C26" s="21" t="s">
        <v>362</v>
      </c>
      <c r="D26" s="17" t="s">
        <v>46</v>
      </c>
      <c r="E26" s="22" t="s">
        <v>363</v>
      </c>
      <c r="F26" s="23" t="s">
        <v>81</v>
      </c>
      <c r="G26" s="24">
        <v>1.8</v>
      </c>
      <c r="H26" s="25">
        <v>0</v>
      </c>
      <c r="I26" s="25">
        <f>ROUND(ROUND(H26,2)*ROUND(G26,3),2)</f>
        <v>0</v>
      </c>
      <c r="O26">
        <f>(I26*21)/100</f>
        <v>0</v>
      </c>
      <c r="P26" t="s">
        <v>22</v>
      </c>
    </row>
    <row r="27" spans="1:5" ht="38.25" customHeight="1">
      <c r="A27" s="26" t="s">
        <v>49</v>
      </c>
      <c r="E27" s="27" t="s">
        <v>364</v>
      </c>
    </row>
    <row r="28" spans="1:5" ht="12.75" customHeight="1">
      <c r="A28" s="28" t="s">
        <v>51</v>
      </c>
      <c r="E28" s="29" t="s">
        <v>365</v>
      </c>
    </row>
    <row r="29" spans="1:5" ht="12.75" customHeight="1">
      <c r="A29" t="s">
        <v>53</v>
      </c>
      <c r="E29" s="27" t="s">
        <v>99</v>
      </c>
    </row>
    <row r="30" spans="1:16" ht="12.75" customHeight="1">
      <c r="A30" s="17" t="s">
        <v>44</v>
      </c>
      <c r="B30" s="21" t="s">
        <v>36</v>
      </c>
      <c r="C30" s="21" t="s">
        <v>366</v>
      </c>
      <c r="D30" s="17" t="s">
        <v>46</v>
      </c>
      <c r="E30" s="22" t="s">
        <v>367</v>
      </c>
      <c r="F30" s="23" t="s">
        <v>81</v>
      </c>
      <c r="G30" s="24">
        <v>17.75</v>
      </c>
      <c r="H30" s="25">
        <v>0</v>
      </c>
      <c r="I30" s="25">
        <f>ROUND(ROUND(H30,2)*ROUND(G30,3),2)</f>
        <v>0</v>
      </c>
      <c r="O30">
        <f>(I30*21)/100</f>
        <v>0</v>
      </c>
      <c r="P30" t="s">
        <v>22</v>
      </c>
    </row>
    <row r="31" spans="1:5" ht="38.25" customHeight="1">
      <c r="A31" s="26" t="s">
        <v>49</v>
      </c>
      <c r="E31" s="27" t="s">
        <v>368</v>
      </c>
    </row>
    <row r="32" spans="1:5" ht="38.25" customHeight="1">
      <c r="A32" s="28" t="s">
        <v>51</v>
      </c>
      <c r="E32" s="29" t="s">
        <v>369</v>
      </c>
    </row>
    <row r="33" spans="1:5" ht="12.75" customHeight="1">
      <c r="A33" t="s">
        <v>53</v>
      </c>
      <c r="E33" s="27" t="s">
        <v>99</v>
      </c>
    </row>
    <row r="34" spans="1:16" ht="12.75" customHeight="1">
      <c r="A34" s="17" t="s">
        <v>44</v>
      </c>
      <c r="B34" s="21" t="s">
        <v>70</v>
      </c>
      <c r="C34" s="21" t="s">
        <v>94</v>
      </c>
      <c r="D34" s="17" t="s">
        <v>46</v>
      </c>
      <c r="E34" s="22" t="s">
        <v>95</v>
      </c>
      <c r="F34" s="23" t="s">
        <v>96</v>
      </c>
      <c r="G34" s="24">
        <v>14</v>
      </c>
      <c r="H34" s="25">
        <v>0</v>
      </c>
      <c r="I34" s="25">
        <f>ROUND(ROUND(H34,2)*ROUND(G34,3),2)</f>
        <v>0</v>
      </c>
      <c r="O34">
        <f>(I34*21)/100</f>
        <v>0</v>
      </c>
      <c r="P34" t="s">
        <v>22</v>
      </c>
    </row>
    <row r="35" spans="1:5" ht="38.25" customHeight="1">
      <c r="A35" s="26" t="s">
        <v>49</v>
      </c>
      <c r="E35" s="27" t="s">
        <v>97</v>
      </c>
    </row>
    <row r="36" spans="1:5" ht="12.75" customHeight="1">
      <c r="A36" s="28" t="s">
        <v>51</v>
      </c>
      <c r="E36" s="29" t="s">
        <v>370</v>
      </c>
    </row>
    <row r="37" spans="1:5" ht="12.75" customHeight="1">
      <c r="A37" t="s">
        <v>53</v>
      </c>
      <c r="E37" s="27" t="s">
        <v>99</v>
      </c>
    </row>
    <row r="38" spans="1:16" ht="12.75" customHeight="1">
      <c r="A38" s="17" t="s">
        <v>44</v>
      </c>
      <c r="B38" s="21" t="s">
        <v>114</v>
      </c>
      <c r="C38" s="21" t="s">
        <v>100</v>
      </c>
      <c r="D38" s="17" t="s">
        <v>46</v>
      </c>
      <c r="E38" s="22" t="s">
        <v>101</v>
      </c>
      <c r="F38" s="23" t="s">
        <v>81</v>
      </c>
      <c r="G38" s="24">
        <v>6.36</v>
      </c>
      <c r="H38" s="25">
        <v>0</v>
      </c>
      <c r="I38" s="25">
        <f>ROUND(ROUND(H38,2)*ROUND(G38,3),2)</f>
        <v>0</v>
      </c>
      <c r="O38">
        <f>(I38*21)/100</f>
        <v>0</v>
      </c>
      <c r="P38" t="s">
        <v>22</v>
      </c>
    </row>
    <row r="39" spans="1:5" ht="38.25" customHeight="1">
      <c r="A39" s="26" t="s">
        <v>49</v>
      </c>
      <c r="E39" s="27" t="s">
        <v>371</v>
      </c>
    </row>
    <row r="40" spans="1:5" ht="25.5" customHeight="1">
      <c r="A40" s="28" t="s">
        <v>51</v>
      </c>
      <c r="E40" s="29" t="s">
        <v>372</v>
      </c>
    </row>
    <row r="41" spans="1:5" ht="12.75" customHeight="1">
      <c r="A41" t="s">
        <v>53</v>
      </c>
      <c r="E41" s="27" t="s">
        <v>99</v>
      </c>
    </row>
    <row r="42" spans="1:16" ht="12.75" customHeight="1">
      <c r="A42" s="17" t="s">
        <v>44</v>
      </c>
      <c r="B42" s="21" t="s">
        <v>39</v>
      </c>
      <c r="C42" s="21" t="s">
        <v>115</v>
      </c>
      <c r="D42" s="17" t="s">
        <v>46</v>
      </c>
      <c r="E42" s="22" t="s">
        <v>116</v>
      </c>
      <c r="F42" s="23" t="s">
        <v>81</v>
      </c>
      <c r="G42" s="24">
        <v>1.05</v>
      </c>
      <c r="H42" s="25">
        <v>0</v>
      </c>
      <c r="I42" s="25">
        <f>ROUND(ROUND(H42,2)*ROUND(G42,3),2)</f>
        <v>0</v>
      </c>
      <c r="O42">
        <f>(I42*21)/100</f>
        <v>0</v>
      </c>
      <c r="P42" t="s">
        <v>22</v>
      </c>
    </row>
    <row r="43" spans="1:5" ht="25.5" customHeight="1">
      <c r="A43" s="26" t="s">
        <v>49</v>
      </c>
      <c r="E43" s="27" t="s">
        <v>373</v>
      </c>
    </row>
    <row r="44" spans="1:5" ht="12.75" customHeight="1">
      <c r="A44" s="28" t="s">
        <v>51</v>
      </c>
      <c r="E44" s="29" t="s">
        <v>374</v>
      </c>
    </row>
    <row r="45" spans="1:5" ht="267.75" customHeight="1">
      <c r="A45" t="s">
        <v>53</v>
      </c>
      <c r="E45" s="27" t="s">
        <v>119</v>
      </c>
    </row>
    <row r="46" spans="1:16" ht="12.75" customHeight="1">
      <c r="A46" s="17" t="s">
        <v>44</v>
      </c>
      <c r="B46" s="21" t="s">
        <v>41</v>
      </c>
      <c r="C46" s="21" t="s">
        <v>375</v>
      </c>
      <c r="D46" s="17" t="s">
        <v>46</v>
      </c>
      <c r="E46" s="22" t="s">
        <v>376</v>
      </c>
      <c r="F46" s="23" t="s">
        <v>183</v>
      </c>
      <c r="G46" s="24">
        <v>71</v>
      </c>
      <c r="H46" s="25">
        <v>0</v>
      </c>
      <c r="I46" s="25">
        <f>ROUND(ROUND(H46,2)*ROUND(G46,3),2)</f>
        <v>0</v>
      </c>
      <c r="O46">
        <f>(I46*21)/100</f>
        <v>0</v>
      </c>
      <c r="P46" t="s">
        <v>22</v>
      </c>
    </row>
    <row r="47" spans="1:5" ht="38.25" customHeight="1">
      <c r="A47" s="26" t="s">
        <v>49</v>
      </c>
      <c r="E47" s="27" t="s">
        <v>377</v>
      </c>
    </row>
    <row r="48" spans="1:5" ht="38.25" customHeight="1">
      <c r="A48" s="28" t="s">
        <v>51</v>
      </c>
      <c r="E48" s="29" t="s">
        <v>378</v>
      </c>
    </row>
    <row r="49" spans="1:5" ht="12.75" customHeight="1">
      <c r="A49" t="s">
        <v>53</v>
      </c>
      <c r="E49" s="27" t="s">
        <v>379</v>
      </c>
    </row>
    <row r="50" spans="1:16" ht="12.75" customHeight="1">
      <c r="A50" s="17" t="s">
        <v>44</v>
      </c>
      <c r="B50" s="21" t="s">
        <v>129</v>
      </c>
      <c r="C50" s="21" t="s">
        <v>181</v>
      </c>
      <c r="D50" s="17" t="s">
        <v>46</v>
      </c>
      <c r="E50" s="22" t="s">
        <v>182</v>
      </c>
      <c r="F50" s="23" t="s">
        <v>183</v>
      </c>
      <c r="G50" s="24">
        <v>7</v>
      </c>
      <c r="H50" s="25">
        <v>0</v>
      </c>
      <c r="I50" s="25">
        <f>ROUND(ROUND(H50,2)*ROUND(G50,3),2)</f>
        <v>0</v>
      </c>
      <c r="O50">
        <f>(I50*21)/100</f>
        <v>0</v>
      </c>
      <c r="P50" t="s">
        <v>22</v>
      </c>
    </row>
    <row r="51" spans="1:5" ht="25.5" customHeight="1">
      <c r="A51" s="26" t="s">
        <v>49</v>
      </c>
      <c r="E51" s="27" t="s">
        <v>380</v>
      </c>
    </row>
    <row r="52" spans="1:5" ht="12.75" customHeight="1">
      <c r="A52" s="28" t="s">
        <v>51</v>
      </c>
      <c r="E52" s="29" t="s">
        <v>381</v>
      </c>
    </row>
    <row r="53" spans="1:5" ht="38.25" customHeight="1">
      <c r="A53" t="s">
        <v>53</v>
      </c>
      <c r="E53" s="27" t="s">
        <v>186</v>
      </c>
    </row>
    <row r="54" spans="1:16" ht="12.75" customHeight="1">
      <c r="A54" s="17" t="s">
        <v>44</v>
      </c>
      <c r="B54" s="21" t="s">
        <v>134</v>
      </c>
      <c r="C54" s="21" t="s">
        <v>188</v>
      </c>
      <c r="D54" s="17" t="s">
        <v>46</v>
      </c>
      <c r="E54" s="22" t="s">
        <v>189</v>
      </c>
      <c r="F54" s="23" t="s">
        <v>183</v>
      </c>
      <c r="G54" s="24">
        <v>7</v>
      </c>
      <c r="H54" s="25">
        <v>0</v>
      </c>
      <c r="I54" s="25">
        <f>ROUND(ROUND(H54,2)*ROUND(G54,3),2)</f>
        <v>0</v>
      </c>
      <c r="O54">
        <f>(I54*21)/100</f>
        <v>0</v>
      </c>
      <c r="P54" t="s">
        <v>22</v>
      </c>
    </row>
    <row r="55" spans="1:5" ht="25.5" customHeight="1">
      <c r="A55" s="26" t="s">
        <v>49</v>
      </c>
      <c r="E55" s="27" t="s">
        <v>382</v>
      </c>
    </row>
    <row r="56" spans="1:5" ht="12.75" customHeight="1">
      <c r="A56" s="28" t="s">
        <v>51</v>
      </c>
      <c r="E56" s="29" t="s">
        <v>383</v>
      </c>
    </row>
    <row r="57" spans="1:5" ht="12.75" customHeight="1">
      <c r="A57" t="s">
        <v>53</v>
      </c>
      <c r="E57" s="27" t="s">
        <v>192</v>
      </c>
    </row>
    <row r="58" spans="1:16" ht="12.75" customHeight="1">
      <c r="A58" s="17" t="s">
        <v>44</v>
      </c>
      <c r="B58" s="21" t="s">
        <v>140</v>
      </c>
      <c r="C58" s="21" t="s">
        <v>194</v>
      </c>
      <c r="D58" s="17" t="s">
        <v>46</v>
      </c>
      <c r="E58" s="22" t="s">
        <v>195</v>
      </c>
      <c r="F58" s="23" t="s">
        <v>183</v>
      </c>
      <c r="G58" s="24">
        <v>7</v>
      </c>
      <c r="H58" s="25">
        <v>0</v>
      </c>
      <c r="I58" s="25">
        <f>ROUND(ROUND(H58,2)*ROUND(G58,3),2)</f>
        <v>0</v>
      </c>
      <c r="O58">
        <f>(I58*21)/100</f>
        <v>0</v>
      </c>
      <c r="P58" t="s">
        <v>22</v>
      </c>
    </row>
    <row r="59" spans="1:5" ht="12.75" customHeight="1">
      <c r="A59" s="26" t="s">
        <v>49</v>
      </c>
      <c r="E59" s="27" t="s">
        <v>196</v>
      </c>
    </row>
    <row r="60" spans="1:5" ht="12.75" customHeight="1">
      <c r="A60" s="28" t="s">
        <v>51</v>
      </c>
      <c r="E60" s="29" t="s">
        <v>383</v>
      </c>
    </row>
    <row r="61" spans="1:5" ht="25.5" customHeight="1">
      <c r="A61" t="s">
        <v>53</v>
      </c>
      <c r="E61" s="27" t="s">
        <v>197</v>
      </c>
    </row>
    <row r="62" spans="1:9" ht="12.75" customHeight="1">
      <c r="A62" s="5" t="s">
        <v>42</v>
      </c>
      <c r="B62" s="5"/>
      <c r="C62" s="31" t="s">
        <v>34</v>
      </c>
      <c r="D62" s="5"/>
      <c r="E62" s="19" t="s">
        <v>78</v>
      </c>
      <c r="F62" s="5"/>
      <c r="G62" s="5"/>
      <c r="H62" s="5"/>
      <c r="I62" s="32">
        <f>0+I63+I67+I71+I75</f>
        <v>0</v>
      </c>
    </row>
    <row r="63" spans="1:16" ht="12.75" customHeight="1">
      <c r="A63" s="17" t="s">
        <v>44</v>
      </c>
      <c r="B63" s="21" t="s">
        <v>145</v>
      </c>
      <c r="C63" s="21" t="s">
        <v>384</v>
      </c>
      <c r="D63" s="17" t="s">
        <v>46</v>
      </c>
      <c r="E63" s="22" t="s">
        <v>385</v>
      </c>
      <c r="F63" s="23" t="s">
        <v>183</v>
      </c>
      <c r="G63" s="24">
        <v>57.5</v>
      </c>
      <c r="H63" s="25">
        <v>0</v>
      </c>
      <c r="I63" s="25">
        <f>ROUND(ROUND(H63,2)*ROUND(G63,3),2)</f>
        <v>0</v>
      </c>
      <c r="O63">
        <f>(I63*21)/100</f>
        <v>0</v>
      </c>
      <c r="P63" t="s">
        <v>22</v>
      </c>
    </row>
    <row r="64" spans="1:5" ht="38.25" customHeight="1">
      <c r="A64" s="26" t="s">
        <v>49</v>
      </c>
      <c r="E64" s="27" t="s">
        <v>386</v>
      </c>
    </row>
    <row r="65" spans="1:5" ht="51" customHeight="1">
      <c r="A65" s="28" t="s">
        <v>51</v>
      </c>
      <c r="E65" s="29" t="s">
        <v>387</v>
      </c>
    </row>
    <row r="66" spans="1:5" ht="51" customHeight="1">
      <c r="A66" t="s">
        <v>53</v>
      </c>
      <c r="E66" s="27" t="s">
        <v>388</v>
      </c>
    </row>
    <row r="67" spans="1:16" ht="12.75" customHeight="1">
      <c r="A67" s="17" t="s">
        <v>44</v>
      </c>
      <c r="B67" s="21" t="s">
        <v>150</v>
      </c>
      <c r="C67" s="21" t="s">
        <v>389</v>
      </c>
      <c r="D67" s="17" t="s">
        <v>46</v>
      </c>
      <c r="E67" s="22" t="s">
        <v>390</v>
      </c>
      <c r="F67" s="23" t="s">
        <v>183</v>
      </c>
      <c r="G67" s="24">
        <v>49.35</v>
      </c>
      <c r="H67" s="25">
        <v>0</v>
      </c>
      <c r="I67" s="25">
        <f>ROUND(ROUND(H67,2)*ROUND(G67,3),2)</f>
        <v>0</v>
      </c>
      <c r="O67">
        <f>(I67*21)/100</f>
        <v>0</v>
      </c>
      <c r="P67" t="s">
        <v>22</v>
      </c>
    </row>
    <row r="68" spans="1:5" ht="25.5" customHeight="1">
      <c r="A68" s="26" t="s">
        <v>49</v>
      </c>
      <c r="E68" s="27" t="s">
        <v>391</v>
      </c>
    </row>
    <row r="69" spans="1:5" ht="12.75" customHeight="1">
      <c r="A69" s="28" t="s">
        <v>51</v>
      </c>
      <c r="E69" s="29" t="s">
        <v>392</v>
      </c>
    </row>
    <row r="70" spans="1:5" ht="89.25" customHeight="1">
      <c r="A70" t="s">
        <v>53</v>
      </c>
      <c r="E70" s="27" t="s">
        <v>393</v>
      </c>
    </row>
    <row r="71" spans="1:16" ht="12.75" customHeight="1">
      <c r="A71" s="17" t="s">
        <v>44</v>
      </c>
      <c r="B71" s="21" t="s">
        <v>155</v>
      </c>
      <c r="C71" s="21" t="s">
        <v>394</v>
      </c>
      <c r="D71" s="17" t="s">
        <v>46</v>
      </c>
      <c r="E71" s="22" t="s">
        <v>395</v>
      </c>
      <c r="F71" s="23" t="s">
        <v>183</v>
      </c>
      <c r="G71" s="24">
        <v>3.9</v>
      </c>
      <c r="H71" s="25">
        <v>0</v>
      </c>
      <c r="I71" s="25">
        <f>ROUND(ROUND(H71,2)*ROUND(G71,3),2)</f>
        <v>0</v>
      </c>
      <c r="O71">
        <f>(I71*21)/100</f>
        <v>0</v>
      </c>
      <c r="P71" t="s">
        <v>22</v>
      </c>
    </row>
    <row r="72" spans="1:5" ht="38.25" customHeight="1">
      <c r="A72" s="26" t="s">
        <v>49</v>
      </c>
      <c r="E72" s="27" t="s">
        <v>396</v>
      </c>
    </row>
    <row r="73" spans="1:5" ht="12.75" customHeight="1">
      <c r="A73" s="28" t="s">
        <v>51</v>
      </c>
      <c r="E73" s="29" t="s">
        <v>397</v>
      </c>
    </row>
    <row r="74" spans="1:5" ht="89.25" customHeight="1">
      <c r="A74" t="s">
        <v>53</v>
      </c>
      <c r="E74" s="27" t="s">
        <v>393</v>
      </c>
    </row>
    <row r="75" spans="1:16" ht="12.75" customHeight="1">
      <c r="A75" s="17" t="s">
        <v>44</v>
      </c>
      <c r="B75" s="21" t="s">
        <v>160</v>
      </c>
      <c r="C75" s="21" t="s">
        <v>398</v>
      </c>
      <c r="D75" s="17" t="s">
        <v>46</v>
      </c>
      <c r="E75" s="22" t="s">
        <v>399</v>
      </c>
      <c r="F75" s="23" t="s">
        <v>183</v>
      </c>
      <c r="G75" s="24">
        <v>4.25</v>
      </c>
      <c r="H75" s="25">
        <v>0</v>
      </c>
      <c r="I75" s="25">
        <f>ROUND(ROUND(H75,2)*ROUND(G75,3),2)</f>
        <v>0</v>
      </c>
      <c r="O75">
        <f>(I75*21)/100</f>
        <v>0</v>
      </c>
      <c r="P75" t="s">
        <v>22</v>
      </c>
    </row>
    <row r="76" spans="1:5" ht="51" customHeight="1">
      <c r="A76" s="26" t="s">
        <v>49</v>
      </c>
      <c r="E76" s="27" t="s">
        <v>400</v>
      </c>
    </row>
    <row r="77" spans="1:5" ht="12.75" customHeight="1">
      <c r="A77" s="28" t="s">
        <v>51</v>
      </c>
      <c r="E77" s="29" t="s">
        <v>401</v>
      </c>
    </row>
    <row r="78" spans="1:5" ht="89.25" customHeight="1">
      <c r="A78" t="s">
        <v>53</v>
      </c>
      <c r="E78" s="27" t="s">
        <v>393</v>
      </c>
    </row>
    <row r="79" spans="1:9" ht="12.75" customHeight="1">
      <c r="A79" s="5" t="s">
        <v>42</v>
      </c>
      <c r="B79" s="5"/>
      <c r="C79" s="31" t="s">
        <v>114</v>
      </c>
      <c r="D79" s="5"/>
      <c r="E79" s="19" t="s">
        <v>232</v>
      </c>
      <c r="F79" s="5"/>
      <c r="G79" s="5"/>
      <c r="H79" s="5"/>
      <c r="I79" s="32">
        <f>0+I80</f>
        <v>0</v>
      </c>
    </row>
    <row r="80" spans="1:16" ht="12.75" customHeight="1">
      <c r="A80" s="17" t="s">
        <v>44</v>
      </c>
      <c r="B80" s="21" t="s">
        <v>165</v>
      </c>
      <c r="C80" s="21" t="s">
        <v>251</v>
      </c>
      <c r="D80" s="17" t="s">
        <v>46</v>
      </c>
      <c r="E80" s="22" t="s">
        <v>252</v>
      </c>
      <c r="F80" s="23" t="s">
        <v>137</v>
      </c>
      <c r="G80" s="24">
        <v>1</v>
      </c>
      <c r="H80" s="25">
        <v>0</v>
      </c>
      <c r="I80" s="25">
        <f>ROUND(ROUND(H80,2)*ROUND(G80,3),2)</f>
        <v>0</v>
      </c>
      <c r="O80">
        <f>(I80*21)/100</f>
        <v>0</v>
      </c>
      <c r="P80" t="s">
        <v>22</v>
      </c>
    </row>
    <row r="81" spans="1:5" ht="25.5" customHeight="1">
      <c r="A81" s="26" t="s">
        <v>49</v>
      </c>
      <c r="E81" s="27" t="s">
        <v>253</v>
      </c>
    </row>
    <row r="82" spans="1:5" ht="12.75" customHeight="1">
      <c r="A82" s="28" t="s">
        <v>51</v>
      </c>
      <c r="E82" s="29" t="s">
        <v>52</v>
      </c>
    </row>
    <row r="83" spans="1:5" ht="12.75" customHeight="1">
      <c r="A83" t="s">
        <v>53</v>
      </c>
      <c r="E83" s="27" t="s">
        <v>255</v>
      </c>
    </row>
    <row r="84" spans="1:9" ht="12.75" customHeight="1">
      <c r="A84" s="5" t="s">
        <v>42</v>
      </c>
      <c r="B84" s="5"/>
      <c r="C84" s="31" t="s">
        <v>39</v>
      </c>
      <c r="D84" s="5"/>
      <c r="E84" s="19" t="s">
        <v>260</v>
      </c>
      <c r="F84" s="5"/>
      <c r="G84" s="5"/>
      <c r="H84" s="5"/>
      <c r="I84" s="32">
        <f>0+I85+I89+I93+I97+I101+I105+I109+I113+I117</f>
        <v>0</v>
      </c>
    </row>
    <row r="85" spans="1:16" ht="12.75" customHeight="1">
      <c r="A85" s="17" t="s">
        <v>44</v>
      </c>
      <c r="B85" s="21" t="s">
        <v>171</v>
      </c>
      <c r="C85" s="21" t="s">
        <v>273</v>
      </c>
      <c r="D85" s="17" t="s">
        <v>46</v>
      </c>
      <c r="E85" s="22" t="s">
        <v>274</v>
      </c>
      <c r="F85" s="23" t="s">
        <v>137</v>
      </c>
      <c r="G85" s="24">
        <v>1</v>
      </c>
      <c r="H85" s="25">
        <v>0</v>
      </c>
      <c r="I85" s="25">
        <f>ROUND(ROUND(H85,2)*ROUND(G85,3),2)</f>
        <v>0</v>
      </c>
      <c r="O85">
        <f>(I85*21)/100</f>
        <v>0</v>
      </c>
      <c r="P85" t="s">
        <v>22</v>
      </c>
    </row>
    <row r="86" spans="1:5" ht="12.75" customHeight="1">
      <c r="A86" s="26" t="s">
        <v>49</v>
      </c>
      <c r="E86" s="27" t="s">
        <v>196</v>
      </c>
    </row>
    <row r="87" spans="1:5" ht="12.75" customHeight="1">
      <c r="A87" s="28" t="s">
        <v>51</v>
      </c>
      <c r="E87" s="29" t="s">
        <v>402</v>
      </c>
    </row>
    <row r="88" spans="1:5" ht="25.5" customHeight="1">
      <c r="A88" t="s">
        <v>53</v>
      </c>
      <c r="E88" s="27" t="s">
        <v>276</v>
      </c>
    </row>
    <row r="89" spans="1:16" ht="12.75" customHeight="1">
      <c r="A89" s="17" t="s">
        <v>44</v>
      </c>
      <c r="B89" s="21" t="s">
        <v>177</v>
      </c>
      <c r="C89" s="21" t="s">
        <v>278</v>
      </c>
      <c r="D89" s="17" t="s">
        <v>46</v>
      </c>
      <c r="E89" s="22" t="s">
        <v>279</v>
      </c>
      <c r="F89" s="23" t="s">
        <v>137</v>
      </c>
      <c r="G89" s="24">
        <v>1</v>
      </c>
      <c r="H89" s="25">
        <v>0</v>
      </c>
      <c r="I89" s="25">
        <f>ROUND(ROUND(H89,2)*ROUND(G89,3),2)</f>
        <v>0</v>
      </c>
      <c r="O89">
        <f>(I89*21)/100</f>
        <v>0</v>
      </c>
      <c r="P89" t="s">
        <v>22</v>
      </c>
    </row>
    <row r="90" spans="1:5" ht="25.5" customHeight="1">
      <c r="A90" s="26" t="s">
        <v>49</v>
      </c>
      <c r="E90" s="27" t="s">
        <v>270</v>
      </c>
    </row>
    <row r="91" spans="1:5" ht="12.75" customHeight="1">
      <c r="A91" s="28" t="s">
        <v>51</v>
      </c>
      <c r="E91" s="29" t="s">
        <v>402</v>
      </c>
    </row>
    <row r="92" spans="1:5" ht="12.75" customHeight="1">
      <c r="A92" t="s">
        <v>53</v>
      </c>
      <c r="E92" s="27" t="s">
        <v>280</v>
      </c>
    </row>
    <row r="93" spans="1:16" ht="12.75" customHeight="1">
      <c r="A93" s="17" t="s">
        <v>44</v>
      </c>
      <c r="B93" s="21" t="s">
        <v>180</v>
      </c>
      <c r="C93" s="21" t="s">
        <v>282</v>
      </c>
      <c r="D93" s="17" t="s">
        <v>46</v>
      </c>
      <c r="E93" s="22" t="s">
        <v>283</v>
      </c>
      <c r="F93" s="23" t="s">
        <v>137</v>
      </c>
      <c r="G93" s="24">
        <v>1</v>
      </c>
      <c r="H93" s="25">
        <v>0</v>
      </c>
      <c r="I93" s="25">
        <f>ROUND(ROUND(H93,2)*ROUND(G93,3),2)</f>
        <v>0</v>
      </c>
      <c r="O93">
        <f>(I93*21)/100</f>
        <v>0</v>
      </c>
      <c r="P93" t="s">
        <v>22</v>
      </c>
    </row>
    <row r="94" spans="1:5" ht="25.5" customHeight="1">
      <c r="A94" s="26" t="s">
        <v>49</v>
      </c>
      <c r="E94" s="27" t="s">
        <v>270</v>
      </c>
    </row>
    <row r="95" spans="1:5" ht="12.75" customHeight="1">
      <c r="A95" s="28" t="s">
        <v>51</v>
      </c>
      <c r="E95" s="29" t="s">
        <v>402</v>
      </c>
    </row>
    <row r="96" spans="1:5" ht="12.75" customHeight="1">
      <c r="A96" t="s">
        <v>53</v>
      </c>
      <c r="E96" s="27" t="s">
        <v>280</v>
      </c>
    </row>
    <row r="97" spans="1:16" ht="12.75" customHeight="1">
      <c r="A97" s="17" t="s">
        <v>44</v>
      </c>
      <c r="B97" s="21" t="s">
        <v>187</v>
      </c>
      <c r="C97" s="21" t="s">
        <v>286</v>
      </c>
      <c r="D97" s="17" t="s">
        <v>46</v>
      </c>
      <c r="E97" s="22" t="s">
        <v>287</v>
      </c>
      <c r="F97" s="23" t="s">
        <v>137</v>
      </c>
      <c r="G97" s="24">
        <v>1</v>
      </c>
      <c r="H97" s="25">
        <v>0</v>
      </c>
      <c r="I97" s="25">
        <f>ROUND(ROUND(H97,2)*ROUND(G97,3),2)</f>
        <v>0</v>
      </c>
      <c r="O97">
        <f>(I97*21)/100</f>
        <v>0</v>
      </c>
      <c r="P97" t="s">
        <v>22</v>
      </c>
    </row>
    <row r="98" spans="1:5" ht="12.75" customHeight="1">
      <c r="A98" s="26" t="s">
        <v>49</v>
      </c>
      <c r="E98" s="27" t="s">
        <v>196</v>
      </c>
    </row>
    <row r="99" spans="1:5" ht="12.75" customHeight="1">
      <c r="A99" s="28" t="s">
        <v>51</v>
      </c>
      <c r="E99" s="29" t="s">
        <v>402</v>
      </c>
    </row>
    <row r="100" spans="1:5" ht="25.5" customHeight="1">
      <c r="A100" t="s">
        <v>53</v>
      </c>
      <c r="E100" s="27" t="s">
        <v>288</v>
      </c>
    </row>
    <row r="101" spans="1:16" ht="12.75" customHeight="1">
      <c r="A101" s="17" t="s">
        <v>44</v>
      </c>
      <c r="B101" s="21" t="s">
        <v>193</v>
      </c>
      <c r="C101" s="21" t="s">
        <v>403</v>
      </c>
      <c r="D101" s="17" t="s">
        <v>46</v>
      </c>
      <c r="E101" s="22" t="s">
        <v>404</v>
      </c>
      <c r="F101" s="23" t="s">
        <v>96</v>
      </c>
      <c r="G101" s="24">
        <v>3.08</v>
      </c>
      <c r="H101" s="25">
        <v>0</v>
      </c>
      <c r="I101" s="25">
        <f>ROUND(ROUND(H101,2)*ROUND(G101,3),2)</f>
        <v>0</v>
      </c>
      <c r="O101">
        <f>(I101*21)/100</f>
        <v>0</v>
      </c>
      <c r="P101" t="s">
        <v>22</v>
      </c>
    </row>
    <row r="102" spans="1:5" ht="38.25" customHeight="1">
      <c r="A102" s="26" t="s">
        <v>49</v>
      </c>
      <c r="E102" s="27" t="s">
        <v>405</v>
      </c>
    </row>
    <row r="103" spans="1:5" ht="12.75" customHeight="1">
      <c r="A103" s="28" t="s">
        <v>51</v>
      </c>
      <c r="E103" s="29" t="s">
        <v>406</v>
      </c>
    </row>
    <row r="104" spans="1:5" ht="38.25" customHeight="1">
      <c r="A104" t="s">
        <v>53</v>
      </c>
      <c r="E104" s="27" t="s">
        <v>309</v>
      </c>
    </row>
    <row r="105" spans="1:16" ht="12.75" customHeight="1">
      <c r="A105" s="17" t="s">
        <v>44</v>
      </c>
      <c r="B105" s="21" t="s">
        <v>198</v>
      </c>
      <c r="C105" s="21" t="s">
        <v>306</v>
      </c>
      <c r="D105" s="17" t="s">
        <v>28</v>
      </c>
      <c r="E105" s="22" t="s">
        <v>307</v>
      </c>
      <c r="F105" s="23" t="s">
        <v>96</v>
      </c>
      <c r="G105" s="24">
        <v>21.82</v>
      </c>
      <c r="H105" s="25">
        <v>0</v>
      </c>
      <c r="I105" s="25">
        <f>ROUND(ROUND(H105,2)*ROUND(G105,3),2)</f>
        <v>0</v>
      </c>
      <c r="O105">
        <f>(I105*21)/100</f>
        <v>0</v>
      </c>
      <c r="P105" t="s">
        <v>22</v>
      </c>
    </row>
    <row r="106" spans="1:5" ht="38.25" customHeight="1">
      <c r="A106" s="26" t="s">
        <v>49</v>
      </c>
      <c r="E106" s="27" t="s">
        <v>407</v>
      </c>
    </row>
    <row r="107" spans="1:5" ht="12.75" customHeight="1">
      <c r="A107" s="28" t="s">
        <v>51</v>
      </c>
      <c r="E107" s="29" t="s">
        <v>408</v>
      </c>
    </row>
    <row r="108" spans="1:5" ht="38.25" customHeight="1">
      <c r="A108" t="s">
        <v>53</v>
      </c>
      <c r="E108" s="27" t="s">
        <v>309</v>
      </c>
    </row>
    <row r="109" spans="1:16" ht="12.75" customHeight="1">
      <c r="A109" s="17" t="s">
        <v>44</v>
      </c>
      <c r="B109" s="21" t="s">
        <v>204</v>
      </c>
      <c r="C109" s="21" t="s">
        <v>306</v>
      </c>
      <c r="D109" s="17" t="s">
        <v>22</v>
      </c>
      <c r="E109" s="22" t="s">
        <v>307</v>
      </c>
      <c r="F109" s="23" t="s">
        <v>96</v>
      </c>
      <c r="G109" s="24">
        <v>15</v>
      </c>
      <c r="H109" s="25">
        <v>0</v>
      </c>
      <c r="I109" s="25">
        <f>ROUND(ROUND(H109,2)*ROUND(G109,3),2)</f>
        <v>0</v>
      </c>
      <c r="O109">
        <f>(I109*21)/100</f>
        <v>0</v>
      </c>
      <c r="P109" t="s">
        <v>22</v>
      </c>
    </row>
    <row r="110" spans="1:5" ht="38.25" customHeight="1">
      <c r="A110" s="26" t="s">
        <v>49</v>
      </c>
      <c r="E110" s="27" t="s">
        <v>409</v>
      </c>
    </row>
    <row r="111" spans="1:5" ht="12.75" customHeight="1">
      <c r="A111" s="28" t="s">
        <v>51</v>
      </c>
      <c r="E111" s="29" t="s">
        <v>410</v>
      </c>
    </row>
    <row r="112" spans="1:5" ht="38.25" customHeight="1">
      <c r="A112" t="s">
        <v>53</v>
      </c>
      <c r="E112" s="27" t="s">
        <v>309</v>
      </c>
    </row>
    <row r="113" spans="1:16" ht="12.75" customHeight="1">
      <c r="A113" s="17" t="s">
        <v>44</v>
      </c>
      <c r="B113" s="21" t="s">
        <v>210</v>
      </c>
      <c r="C113" s="21" t="s">
        <v>306</v>
      </c>
      <c r="D113" s="17" t="s">
        <v>21</v>
      </c>
      <c r="E113" s="22" t="s">
        <v>307</v>
      </c>
      <c r="F113" s="23" t="s">
        <v>96</v>
      </c>
      <c r="G113" s="24">
        <v>6.19</v>
      </c>
      <c r="H113" s="25">
        <v>0</v>
      </c>
      <c r="I113" s="25">
        <f>ROUND(ROUND(H113,2)*ROUND(G113,3),2)</f>
        <v>0</v>
      </c>
      <c r="O113">
        <f>(I113*21)/100</f>
        <v>0</v>
      </c>
      <c r="P113" t="s">
        <v>22</v>
      </c>
    </row>
    <row r="114" spans="1:5" ht="38.25" customHeight="1">
      <c r="A114" s="26" t="s">
        <v>49</v>
      </c>
      <c r="E114" s="27" t="s">
        <v>411</v>
      </c>
    </row>
    <row r="115" spans="1:5" ht="12.75" customHeight="1">
      <c r="A115" s="28" t="s">
        <v>51</v>
      </c>
      <c r="E115" s="29" t="s">
        <v>412</v>
      </c>
    </row>
    <row r="116" spans="1:5" ht="38.25" customHeight="1">
      <c r="A116" t="s">
        <v>53</v>
      </c>
      <c r="E116" s="27" t="s">
        <v>309</v>
      </c>
    </row>
    <row r="117" spans="1:16" ht="12.75" customHeight="1">
      <c r="A117" s="17" t="s">
        <v>44</v>
      </c>
      <c r="B117" s="21" t="s">
        <v>216</v>
      </c>
      <c r="C117" s="21" t="s">
        <v>306</v>
      </c>
      <c r="D117" s="17" t="s">
        <v>32</v>
      </c>
      <c r="E117" s="22" t="s">
        <v>307</v>
      </c>
      <c r="F117" s="23" t="s">
        <v>96</v>
      </c>
      <c r="G117" s="24">
        <v>5</v>
      </c>
      <c r="H117" s="25">
        <v>0</v>
      </c>
      <c r="I117" s="25">
        <f>ROUND(ROUND(H117,2)*ROUND(G117,3),2)</f>
        <v>0</v>
      </c>
      <c r="O117">
        <f>(I117*21)/100</f>
        <v>0</v>
      </c>
      <c r="P117" t="s">
        <v>22</v>
      </c>
    </row>
    <row r="118" spans="1:5" ht="38.25" customHeight="1">
      <c r="A118" s="26" t="s">
        <v>49</v>
      </c>
      <c r="E118" s="27" t="s">
        <v>413</v>
      </c>
    </row>
    <row r="119" spans="1:5" ht="12.75" customHeight="1">
      <c r="A119" s="28" t="s">
        <v>51</v>
      </c>
      <c r="E119" s="29" t="s">
        <v>414</v>
      </c>
    </row>
    <row r="120" spans="1:5" ht="38.25" customHeight="1">
      <c r="A120" t="s">
        <v>53</v>
      </c>
      <c r="E120" s="27" t="s">
        <v>309</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P10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9" t="s">
        <v>13</v>
      </c>
      <c r="C3" s="36" t="s">
        <v>14</v>
      </c>
      <c r="D3" s="33"/>
      <c r="E3" s="10" t="s">
        <v>15</v>
      </c>
      <c r="F3" s="1"/>
      <c r="G3" s="8"/>
      <c r="H3" s="7" t="s">
        <v>415</v>
      </c>
      <c r="I3" s="30">
        <f>0+I8+I21+I38+I63+I68</f>
        <v>0</v>
      </c>
      <c r="O3" t="s">
        <v>18</v>
      </c>
      <c r="P3" t="s">
        <v>22</v>
      </c>
    </row>
    <row r="4" spans="1:16" ht="15" customHeight="1">
      <c r="A4" t="s">
        <v>16</v>
      </c>
      <c r="B4" s="12" t="s">
        <v>17</v>
      </c>
      <c r="C4" s="37" t="s">
        <v>415</v>
      </c>
      <c r="D4" s="38"/>
      <c r="E4" s="13" t="s">
        <v>78</v>
      </c>
      <c r="F4" s="5"/>
      <c r="G4" s="5"/>
      <c r="H4" s="14"/>
      <c r="I4" s="14"/>
      <c r="O4" t="s">
        <v>19</v>
      </c>
      <c r="P4" t="s">
        <v>22</v>
      </c>
    </row>
    <row r="5" spans="1:16" ht="12.75" customHeight="1">
      <c r="A5" s="39" t="s">
        <v>25</v>
      </c>
      <c r="B5" s="39" t="s">
        <v>27</v>
      </c>
      <c r="C5" s="39" t="s">
        <v>29</v>
      </c>
      <c r="D5" s="39" t="s">
        <v>30</v>
      </c>
      <c r="E5" s="39" t="s">
        <v>31</v>
      </c>
      <c r="F5" s="39" t="s">
        <v>33</v>
      </c>
      <c r="G5" s="39" t="s">
        <v>35</v>
      </c>
      <c r="H5" s="39" t="s">
        <v>37</v>
      </c>
      <c r="I5" s="39"/>
      <c r="O5" t="s">
        <v>20</v>
      </c>
      <c r="P5" t="s">
        <v>22</v>
      </c>
    </row>
    <row r="6" spans="1:9" ht="12.75" customHeight="1">
      <c r="A6" s="39"/>
      <c r="B6" s="39"/>
      <c r="C6" s="39"/>
      <c r="D6" s="39"/>
      <c r="E6" s="39"/>
      <c r="F6" s="39"/>
      <c r="G6" s="39"/>
      <c r="H6" s="11" t="s">
        <v>38</v>
      </c>
      <c r="I6" s="11" t="s">
        <v>40</v>
      </c>
    </row>
    <row r="7" spans="1:9" ht="12.75" customHeight="1">
      <c r="A7" s="11" t="s">
        <v>26</v>
      </c>
      <c r="B7" s="11" t="s">
        <v>28</v>
      </c>
      <c r="C7" s="11" t="s">
        <v>22</v>
      </c>
      <c r="D7" s="11" t="s">
        <v>21</v>
      </c>
      <c r="E7" s="11" t="s">
        <v>32</v>
      </c>
      <c r="F7" s="11" t="s">
        <v>34</v>
      </c>
      <c r="G7" s="11" t="s">
        <v>36</v>
      </c>
      <c r="H7" s="11" t="s">
        <v>39</v>
      </c>
      <c r="I7" s="11" t="s">
        <v>41</v>
      </c>
    </row>
    <row r="8" spans="1:9" ht="12.75" customHeight="1">
      <c r="A8" s="14" t="s">
        <v>42</v>
      </c>
      <c r="B8" s="14"/>
      <c r="C8" s="18" t="s">
        <v>26</v>
      </c>
      <c r="D8" s="14"/>
      <c r="E8" s="19" t="s">
        <v>43</v>
      </c>
      <c r="F8" s="14"/>
      <c r="G8" s="14"/>
      <c r="H8" s="14"/>
      <c r="I8" s="20">
        <f>0+I9+I13+I17</f>
        <v>0</v>
      </c>
    </row>
    <row r="9" spans="1:16" ht="12.75" customHeight="1">
      <c r="A9" s="17" t="s">
        <v>44</v>
      </c>
      <c r="B9" s="21" t="s">
        <v>28</v>
      </c>
      <c r="C9" s="21" t="s">
        <v>79</v>
      </c>
      <c r="D9" s="17" t="s">
        <v>46</v>
      </c>
      <c r="E9" s="22" t="s">
        <v>80</v>
      </c>
      <c r="F9" s="23" t="s">
        <v>81</v>
      </c>
      <c r="G9" s="24">
        <v>25.5</v>
      </c>
      <c r="H9" s="25">
        <v>0</v>
      </c>
      <c r="I9" s="25">
        <f>ROUND(ROUND(H9,2)*ROUND(G9,3),2)</f>
        <v>0</v>
      </c>
      <c r="O9">
        <f>(I9*21)/100</f>
        <v>0</v>
      </c>
      <c r="P9" t="s">
        <v>22</v>
      </c>
    </row>
    <row r="10" spans="1:5" ht="25.5" customHeight="1">
      <c r="A10" s="26" t="s">
        <v>49</v>
      </c>
      <c r="E10" s="27" t="s">
        <v>416</v>
      </c>
    </row>
    <row r="11" spans="1:5" ht="38.25" customHeight="1">
      <c r="A11" s="28" t="s">
        <v>51</v>
      </c>
      <c r="E11" s="29" t="s">
        <v>417</v>
      </c>
    </row>
    <row r="12" spans="1:5" ht="12.75" customHeight="1">
      <c r="A12" t="s">
        <v>53</v>
      </c>
      <c r="E12" s="27" t="s">
        <v>84</v>
      </c>
    </row>
    <row r="13" spans="1:16" ht="12.75" customHeight="1">
      <c r="A13" s="17" t="s">
        <v>44</v>
      </c>
      <c r="B13" s="21" t="s">
        <v>22</v>
      </c>
      <c r="C13" s="21" t="s">
        <v>85</v>
      </c>
      <c r="D13" s="17" t="s">
        <v>22</v>
      </c>
      <c r="E13" s="22" t="s">
        <v>86</v>
      </c>
      <c r="F13" s="23" t="s">
        <v>81</v>
      </c>
      <c r="G13" s="24">
        <v>5.25</v>
      </c>
      <c r="H13" s="25">
        <v>0</v>
      </c>
      <c r="I13" s="25">
        <f>ROUND(ROUND(H13,2)*ROUND(G13,3),2)</f>
        <v>0</v>
      </c>
      <c r="O13">
        <f>(I13*21)/100</f>
        <v>0</v>
      </c>
      <c r="P13" t="s">
        <v>22</v>
      </c>
    </row>
    <row r="14" spans="1:5" ht="12.75" customHeight="1">
      <c r="A14" s="26" t="s">
        <v>49</v>
      </c>
      <c r="E14" s="27" t="s">
        <v>418</v>
      </c>
    </row>
    <row r="15" spans="1:5" ht="12.75" customHeight="1">
      <c r="A15" s="28" t="s">
        <v>51</v>
      </c>
      <c r="E15" s="29" t="s">
        <v>419</v>
      </c>
    </row>
    <row r="16" spans="1:5" ht="12.75" customHeight="1">
      <c r="A16" t="s">
        <v>53</v>
      </c>
      <c r="E16" s="27" t="s">
        <v>84</v>
      </c>
    </row>
    <row r="17" spans="1:16" ht="12.75" customHeight="1">
      <c r="A17" s="17" t="s">
        <v>44</v>
      </c>
      <c r="B17" s="21" t="s">
        <v>21</v>
      </c>
      <c r="C17" s="21" t="s">
        <v>89</v>
      </c>
      <c r="D17" s="17" t="s">
        <v>46</v>
      </c>
      <c r="E17" s="22" t="s">
        <v>90</v>
      </c>
      <c r="F17" s="23" t="s">
        <v>81</v>
      </c>
      <c r="G17" s="24">
        <v>16.71</v>
      </c>
      <c r="H17" s="25">
        <v>0</v>
      </c>
      <c r="I17" s="25">
        <f>ROUND(ROUND(H17,2)*ROUND(G17,3),2)</f>
        <v>0</v>
      </c>
      <c r="O17">
        <f>(I17*21)/100</f>
        <v>0</v>
      </c>
      <c r="P17" t="s">
        <v>22</v>
      </c>
    </row>
    <row r="18" spans="1:5" ht="12.75" customHeight="1">
      <c r="A18" s="26" t="s">
        <v>49</v>
      </c>
      <c r="E18" s="27" t="s">
        <v>91</v>
      </c>
    </row>
    <row r="19" spans="1:5" ht="12.75" customHeight="1">
      <c r="A19" s="28" t="s">
        <v>51</v>
      </c>
      <c r="E19" s="29" t="s">
        <v>420</v>
      </c>
    </row>
    <row r="20" spans="1:5" ht="12.75" customHeight="1">
      <c r="A20" t="s">
        <v>53</v>
      </c>
      <c r="E20" s="27" t="s">
        <v>84</v>
      </c>
    </row>
    <row r="21" spans="1:9" ht="12.75" customHeight="1">
      <c r="A21" s="5" t="s">
        <v>42</v>
      </c>
      <c r="B21" s="5"/>
      <c r="C21" s="31" t="s">
        <v>28</v>
      </c>
      <c r="D21" s="5"/>
      <c r="E21" s="19" t="s">
        <v>93</v>
      </c>
      <c r="F21" s="5"/>
      <c r="G21" s="5"/>
      <c r="H21" s="5"/>
      <c r="I21" s="32">
        <f>0+I22+I26+I30+I34</f>
        <v>0</v>
      </c>
    </row>
    <row r="22" spans="1:16" ht="12.75" customHeight="1">
      <c r="A22" s="17" t="s">
        <v>44</v>
      </c>
      <c r="B22" s="21" t="s">
        <v>32</v>
      </c>
      <c r="C22" s="21" t="s">
        <v>100</v>
      </c>
      <c r="D22" s="17" t="s">
        <v>46</v>
      </c>
      <c r="E22" s="22" t="s">
        <v>101</v>
      </c>
      <c r="F22" s="23" t="s">
        <v>81</v>
      </c>
      <c r="G22" s="24">
        <v>16.71</v>
      </c>
      <c r="H22" s="25">
        <v>0</v>
      </c>
      <c r="I22" s="25">
        <f>ROUND(ROUND(H22,2)*ROUND(G22,3),2)</f>
        <v>0</v>
      </c>
      <c r="O22">
        <f>(I22*21)/100</f>
        <v>0</v>
      </c>
      <c r="P22" t="s">
        <v>22</v>
      </c>
    </row>
    <row r="23" spans="1:5" ht="38.25" customHeight="1">
      <c r="A23" s="26" t="s">
        <v>49</v>
      </c>
      <c r="E23" s="27" t="s">
        <v>102</v>
      </c>
    </row>
    <row r="24" spans="1:5" ht="12.75" customHeight="1">
      <c r="A24" s="28" t="s">
        <v>51</v>
      </c>
      <c r="E24" s="29" t="s">
        <v>421</v>
      </c>
    </row>
    <row r="25" spans="1:5" ht="12.75" customHeight="1">
      <c r="A25" t="s">
        <v>53</v>
      </c>
      <c r="E25" s="27" t="s">
        <v>99</v>
      </c>
    </row>
    <row r="26" spans="1:16" ht="12.75" customHeight="1">
      <c r="A26" s="17" t="s">
        <v>44</v>
      </c>
      <c r="B26" s="21" t="s">
        <v>34</v>
      </c>
      <c r="C26" s="21" t="s">
        <v>104</v>
      </c>
      <c r="D26" s="17" t="s">
        <v>46</v>
      </c>
      <c r="E26" s="22" t="s">
        <v>105</v>
      </c>
      <c r="F26" s="23" t="s">
        <v>96</v>
      </c>
      <c r="G26" s="24">
        <v>9.6</v>
      </c>
      <c r="H26" s="25">
        <v>0</v>
      </c>
      <c r="I26" s="25">
        <f>ROUND(ROUND(H26,2)*ROUND(G26,3),2)</f>
        <v>0</v>
      </c>
      <c r="O26">
        <f>(I26*21)/100</f>
        <v>0</v>
      </c>
      <c r="P26" t="s">
        <v>22</v>
      </c>
    </row>
    <row r="27" spans="1:5" ht="51" customHeight="1">
      <c r="A27" s="26" t="s">
        <v>49</v>
      </c>
      <c r="E27" s="27" t="s">
        <v>106</v>
      </c>
    </row>
    <row r="28" spans="1:5" ht="12.75" customHeight="1">
      <c r="A28" s="28" t="s">
        <v>51</v>
      </c>
      <c r="E28" s="29" t="s">
        <v>422</v>
      </c>
    </row>
    <row r="29" spans="1:5" ht="12.75" customHeight="1">
      <c r="A29" t="s">
        <v>53</v>
      </c>
      <c r="E29" s="27" t="s">
        <v>108</v>
      </c>
    </row>
    <row r="30" spans="1:16" ht="12.75" customHeight="1">
      <c r="A30" s="17" t="s">
        <v>44</v>
      </c>
      <c r="B30" s="21" t="s">
        <v>36</v>
      </c>
      <c r="C30" s="21" t="s">
        <v>120</v>
      </c>
      <c r="D30" s="17" t="s">
        <v>46</v>
      </c>
      <c r="E30" s="22" t="s">
        <v>121</v>
      </c>
      <c r="F30" s="23" t="s">
        <v>81</v>
      </c>
      <c r="G30" s="24">
        <v>24.45</v>
      </c>
      <c r="H30" s="25">
        <v>0</v>
      </c>
      <c r="I30" s="25">
        <f>ROUND(ROUND(H30,2)*ROUND(G30,3),2)</f>
        <v>0</v>
      </c>
      <c r="O30">
        <f>(I30*21)/100</f>
        <v>0</v>
      </c>
      <c r="P30" t="s">
        <v>22</v>
      </c>
    </row>
    <row r="31" spans="1:5" ht="38.25" customHeight="1">
      <c r="A31" s="26" t="s">
        <v>49</v>
      </c>
      <c r="E31" s="27" t="s">
        <v>122</v>
      </c>
    </row>
    <row r="32" spans="1:5" ht="51" customHeight="1">
      <c r="A32" s="28" t="s">
        <v>51</v>
      </c>
      <c r="E32" s="29" t="s">
        <v>423</v>
      </c>
    </row>
    <row r="33" spans="1:5" ht="25.5" customHeight="1">
      <c r="A33" t="s">
        <v>53</v>
      </c>
      <c r="E33" s="27" t="s">
        <v>124</v>
      </c>
    </row>
    <row r="34" spans="1:16" ht="12.75" customHeight="1">
      <c r="A34" s="17" t="s">
        <v>44</v>
      </c>
      <c r="B34" s="21" t="s">
        <v>70</v>
      </c>
      <c r="C34" s="21" t="s">
        <v>146</v>
      </c>
      <c r="D34" s="17" t="s">
        <v>46</v>
      </c>
      <c r="E34" s="22" t="s">
        <v>147</v>
      </c>
      <c r="F34" s="23" t="s">
        <v>96</v>
      </c>
      <c r="G34" s="24">
        <v>21</v>
      </c>
      <c r="H34" s="25">
        <v>0</v>
      </c>
      <c r="I34" s="25">
        <f>ROUND(ROUND(H34,2)*ROUND(G34,3),2)</f>
        <v>0</v>
      </c>
      <c r="O34">
        <f>(I34*21)/100</f>
        <v>0</v>
      </c>
      <c r="P34" t="s">
        <v>22</v>
      </c>
    </row>
    <row r="35" spans="1:5" ht="63.75" customHeight="1">
      <c r="A35" s="26" t="s">
        <v>49</v>
      </c>
      <c r="E35" s="27" t="s">
        <v>148</v>
      </c>
    </row>
    <row r="36" spans="1:5" ht="12.75" customHeight="1">
      <c r="A36" s="28" t="s">
        <v>51</v>
      </c>
      <c r="E36" s="29" t="s">
        <v>424</v>
      </c>
    </row>
    <row r="37" spans="1:5" ht="25.5" customHeight="1">
      <c r="A37" t="s">
        <v>53</v>
      </c>
      <c r="E37" s="27" t="s">
        <v>124</v>
      </c>
    </row>
    <row r="38" spans="1:9" ht="12.75" customHeight="1">
      <c r="A38" s="5" t="s">
        <v>42</v>
      </c>
      <c r="B38" s="5"/>
      <c r="C38" s="31" t="s">
        <v>34</v>
      </c>
      <c r="D38" s="5"/>
      <c r="E38" s="19" t="s">
        <v>78</v>
      </c>
      <c r="F38" s="5"/>
      <c r="G38" s="5"/>
      <c r="H38" s="5"/>
      <c r="I38" s="32">
        <f>0+I39+I43+I47+I51+I55+I59</f>
        <v>0</v>
      </c>
    </row>
    <row r="39" spans="1:16" ht="12.75" customHeight="1">
      <c r="A39" s="17" t="s">
        <v>44</v>
      </c>
      <c r="B39" s="21" t="s">
        <v>114</v>
      </c>
      <c r="C39" s="21" t="s">
        <v>199</v>
      </c>
      <c r="D39" s="17" t="s">
        <v>46</v>
      </c>
      <c r="E39" s="22" t="s">
        <v>200</v>
      </c>
      <c r="F39" s="23" t="s">
        <v>183</v>
      </c>
      <c r="G39" s="24">
        <v>610</v>
      </c>
      <c r="H39" s="25">
        <v>0</v>
      </c>
      <c r="I39" s="25">
        <f>ROUND(ROUND(H39,2)*ROUND(G39,3),2)</f>
        <v>0</v>
      </c>
      <c r="O39">
        <f>(I39*21)/100</f>
        <v>0</v>
      </c>
      <c r="P39" t="s">
        <v>22</v>
      </c>
    </row>
    <row r="40" spans="1:5" ht="63.75" customHeight="1">
      <c r="A40" s="26" t="s">
        <v>49</v>
      </c>
      <c r="E40" s="27" t="s">
        <v>201</v>
      </c>
    </row>
    <row r="41" spans="1:5" ht="12.75" customHeight="1">
      <c r="A41" s="28" t="s">
        <v>51</v>
      </c>
      <c r="E41" s="29" t="s">
        <v>425</v>
      </c>
    </row>
    <row r="42" spans="1:5" ht="63.75" customHeight="1">
      <c r="A42" t="s">
        <v>53</v>
      </c>
      <c r="E42" s="27" t="s">
        <v>203</v>
      </c>
    </row>
    <row r="43" spans="1:16" ht="12.75" customHeight="1">
      <c r="A43" s="17" t="s">
        <v>44</v>
      </c>
      <c r="B43" s="21" t="s">
        <v>39</v>
      </c>
      <c r="C43" s="21" t="s">
        <v>205</v>
      </c>
      <c r="D43" s="17" t="s">
        <v>46</v>
      </c>
      <c r="E43" s="22" t="s">
        <v>206</v>
      </c>
      <c r="F43" s="23" t="s">
        <v>183</v>
      </c>
      <c r="G43" s="24">
        <v>163</v>
      </c>
      <c r="H43" s="25">
        <v>0</v>
      </c>
      <c r="I43" s="25">
        <f>ROUND(ROUND(H43,2)*ROUND(G43,3),2)</f>
        <v>0</v>
      </c>
      <c r="O43">
        <f>(I43*21)/100</f>
        <v>0</v>
      </c>
      <c r="P43" t="s">
        <v>22</v>
      </c>
    </row>
    <row r="44" spans="1:5" ht="38.25" customHeight="1">
      <c r="A44" s="26" t="s">
        <v>49</v>
      </c>
      <c r="E44" s="27" t="s">
        <v>207</v>
      </c>
    </row>
    <row r="45" spans="1:5" ht="38.25" customHeight="1">
      <c r="A45" s="28" t="s">
        <v>51</v>
      </c>
      <c r="E45" s="29" t="s">
        <v>426</v>
      </c>
    </row>
    <row r="46" spans="1:5" ht="38.25" customHeight="1">
      <c r="A46" t="s">
        <v>53</v>
      </c>
      <c r="E46" s="27" t="s">
        <v>209</v>
      </c>
    </row>
    <row r="47" spans="1:16" ht="12.75" customHeight="1">
      <c r="A47" s="17" t="s">
        <v>44</v>
      </c>
      <c r="B47" s="21" t="s">
        <v>41</v>
      </c>
      <c r="C47" s="21" t="s">
        <v>211</v>
      </c>
      <c r="D47" s="17" t="s">
        <v>46</v>
      </c>
      <c r="E47" s="22" t="s">
        <v>212</v>
      </c>
      <c r="F47" s="23" t="s">
        <v>183</v>
      </c>
      <c r="G47" s="24">
        <v>598</v>
      </c>
      <c r="H47" s="25">
        <v>0</v>
      </c>
      <c r="I47" s="25">
        <f>ROUND(ROUND(H47,2)*ROUND(G47,3),2)</f>
        <v>0</v>
      </c>
      <c r="O47">
        <f>(I47*21)/100</f>
        <v>0</v>
      </c>
      <c r="P47" t="s">
        <v>22</v>
      </c>
    </row>
    <row r="48" spans="1:5" ht="25.5" customHeight="1">
      <c r="A48" s="26" t="s">
        <v>49</v>
      </c>
      <c r="E48" s="27" t="s">
        <v>213</v>
      </c>
    </row>
    <row r="49" spans="1:5" ht="12.75" customHeight="1">
      <c r="A49" s="28" t="s">
        <v>51</v>
      </c>
      <c r="E49" s="29" t="s">
        <v>427</v>
      </c>
    </row>
    <row r="50" spans="1:5" ht="51" customHeight="1">
      <c r="A50" t="s">
        <v>53</v>
      </c>
      <c r="E50" s="27" t="s">
        <v>215</v>
      </c>
    </row>
    <row r="51" spans="1:16" ht="12.75" customHeight="1">
      <c r="A51" s="17" t="s">
        <v>44</v>
      </c>
      <c r="B51" s="21" t="s">
        <v>129</v>
      </c>
      <c r="C51" s="21" t="s">
        <v>217</v>
      </c>
      <c r="D51" s="17" t="s">
        <v>46</v>
      </c>
      <c r="E51" s="22" t="s">
        <v>218</v>
      </c>
      <c r="F51" s="23" t="s">
        <v>183</v>
      </c>
      <c r="G51" s="24">
        <v>578</v>
      </c>
      <c r="H51" s="25">
        <v>0</v>
      </c>
      <c r="I51" s="25">
        <f>ROUND(ROUND(H51,2)*ROUND(G51,3),2)</f>
        <v>0</v>
      </c>
      <c r="O51">
        <f>(I51*21)/100</f>
        <v>0</v>
      </c>
      <c r="P51" t="s">
        <v>22</v>
      </c>
    </row>
    <row r="52" spans="1:5" ht="25.5" customHeight="1">
      <c r="A52" s="26" t="s">
        <v>49</v>
      </c>
      <c r="E52" s="27" t="s">
        <v>219</v>
      </c>
    </row>
    <row r="53" spans="1:5" ht="12.75" customHeight="1">
      <c r="A53" s="28" t="s">
        <v>51</v>
      </c>
      <c r="E53" s="29" t="s">
        <v>428</v>
      </c>
    </row>
    <row r="54" spans="1:5" ht="51" customHeight="1">
      <c r="A54" t="s">
        <v>53</v>
      </c>
      <c r="E54" s="27" t="s">
        <v>215</v>
      </c>
    </row>
    <row r="55" spans="1:16" ht="12.75" customHeight="1">
      <c r="A55" s="17" t="s">
        <v>44</v>
      </c>
      <c r="B55" s="21" t="s">
        <v>134</v>
      </c>
      <c r="C55" s="21" t="s">
        <v>222</v>
      </c>
      <c r="D55" s="17" t="s">
        <v>46</v>
      </c>
      <c r="E55" s="22" t="s">
        <v>223</v>
      </c>
      <c r="F55" s="23" t="s">
        <v>183</v>
      </c>
      <c r="G55" s="24">
        <v>557</v>
      </c>
      <c r="H55" s="25">
        <v>0</v>
      </c>
      <c r="I55" s="25">
        <f>ROUND(ROUND(H55,2)*ROUND(G55,3),2)</f>
        <v>0</v>
      </c>
      <c r="O55">
        <f>(I55*21)/100</f>
        <v>0</v>
      </c>
      <c r="P55" t="s">
        <v>22</v>
      </c>
    </row>
    <row r="56" spans="1:5" ht="25.5" customHeight="1">
      <c r="A56" s="26" t="s">
        <v>49</v>
      </c>
      <c r="E56" s="27" t="s">
        <v>224</v>
      </c>
    </row>
    <row r="57" spans="1:5" ht="12.75" customHeight="1">
      <c r="A57" s="28" t="s">
        <v>51</v>
      </c>
      <c r="E57" s="29" t="s">
        <v>429</v>
      </c>
    </row>
    <row r="58" spans="1:5" ht="89.25" customHeight="1">
      <c r="A58" t="s">
        <v>53</v>
      </c>
      <c r="E58" s="27" t="s">
        <v>226</v>
      </c>
    </row>
    <row r="59" spans="1:16" ht="12.75" customHeight="1">
      <c r="A59" s="17" t="s">
        <v>44</v>
      </c>
      <c r="B59" s="21" t="s">
        <v>140</v>
      </c>
      <c r="C59" s="21" t="s">
        <v>228</v>
      </c>
      <c r="D59" s="17" t="s">
        <v>46</v>
      </c>
      <c r="E59" s="22" t="s">
        <v>229</v>
      </c>
      <c r="F59" s="23" t="s">
        <v>183</v>
      </c>
      <c r="G59" s="24">
        <v>587</v>
      </c>
      <c r="H59" s="25">
        <v>0</v>
      </c>
      <c r="I59" s="25">
        <f>ROUND(ROUND(H59,2)*ROUND(G59,3),2)</f>
        <v>0</v>
      </c>
      <c r="O59">
        <f>(I59*21)/100</f>
        <v>0</v>
      </c>
      <c r="P59" t="s">
        <v>22</v>
      </c>
    </row>
    <row r="60" spans="1:5" ht="25.5" customHeight="1">
      <c r="A60" s="26" t="s">
        <v>49</v>
      </c>
      <c r="E60" s="27" t="s">
        <v>230</v>
      </c>
    </row>
    <row r="61" spans="1:5" ht="12.75" customHeight="1">
      <c r="A61" s="28" t="s">
        <v>51</v>
      </c>
      <c r="E61" s="29" t="s">
        <v>430</v>
      </c>
    </row>
    <row r="62" spans="1:5" ht="89.25" customHeight="1">
      <c r="A62" t="s">
        <v>53</v>
      </c>
      <c r="E62" s="27" t="s">
        <v>226</v>
      </c>
    </row>
    <row r="63" spans="1:9" ht="12.75" customHeight="1">
      <c r="A63" s="5" t="s">
        <v>42</v>
      </c>
      <c r="B63" s="5"/>
      <c r="C63" s="31" t="s">
        <v>114</v>
      </c>
      <c r="D63" s="5"/>
      <c r="E63" s="19" t="s">
        <v>232</v>
      </c>
      <c r="F63" s="5"/>
      <c r="G63" s="5"/>
      <c r="H63" s="5"/>
      <c r="I63" s="32">
        <f>0+I64</f>
        <v>0</v>
      </c>
    </row>
    <row r="64" spans="1:16" ht="12.75" customHeight="1">
      <c r="A64" s="17" t="s">
        <v>44</v>
      </c>
      <c r="B64" s="21" t="s">
        <v>145</v>
      </c>
      <c r="C64" s="21" t="s">
        <v>251</v>
      </c>
      <c r="D64" s="17" t="s">
        <v>46</v>
      </c>
      <c r="E64" s="22" t="s">
        <v>252</v>
      </c>
      <c r="F64" s="23" t="s">
        <v>137</v>
      </c>
      <c r="G64" s="24">
        <v>2</v>
      </c>
      <c r="H64" s="25">
        <v>0</v>
      </c>
      <c r="I64" s="25">
        <f>ROUND(ROUND(H64,2)*ROUND(G64,3),2)</f>
        <v>0</v>
      </c>
      <c r="O64">
        <f>(I64*21)/100</f>
        <v>0</v>
      </c>
      <c r="P64" t="s">
        <v>22</v>
      </c>
    </row>
    <row r="65" spans="1:5" ht="25.5" customHeight="1">
      <c r="A65" s="26" t="s">
        <v>49</v>
      </c>
      <c r="E65" s="27" t="s">
        <v>253</v>
      </c>
    </row>
    <row r="66" spans="1:5" ht="38.25" customHeight="1">
      <c r="A66" s="28" t="s">
        <v>51</v>
      </c>
      <c r="E66" s="29" t="s">
        <v>431</v>
      </c>
    </row>
    <row r="67" spans="1:5" ht="12.75" customHeight="1">
      <c r="A67" t="s">
        <v>53</v>
      </c>
      <c r="E67" s="27" t="s">
        <v>255</v>
      </c>
    </row>
    <row r="68" spans="1:9" ht="12.75" customHeight="1">
      <c r="A68" s="5" t="s">
        <v>42</v>
      </c>
      <c r="B68" s="5"/>
      <c r="C68" s="31" t="s">
        <v>39</v>
      </c>
      <c r="D68" s="5"/>
      <c r="E68" s="19" t="s">
        <v>260</v>
      </c>
      <c r="F68" s="5"/>
      <c r="G68" s="5"/>
      <c r="H68" s="5"/>
      <c r="I68" s="32">
        <f>0+I69+I73+I77+I81+I85+I89+I93+I97+I101+I105</f>
        <v>0</v>
      </c>
    </row>
    <row r="69" spans="1:16" ht="12.75" customHeight="1">
      <c r="A69" s="17" t="s">
        <v>44</v>
      </c>
      <c r="B69" s="21" t="s">
        <v>150</v>
      </c>
      <c r="C69" s="21" t="s">
        <v>273</v>
      </c>
      <c r="D69" s="17" t="s">
        <v>46</v>
      </c>
      <c r="E69" s="22" t="s">
        <v>274</v>
      </c>
      <c r="F69" s="23" t="s">
        <v>137</v>
      </c>
      <c r="G69" s="24">
        <v>5</v>
      </c>
      <c r="H69" s="25">
        <v>0</v>
      </c>
      <c r="I69" s="25">
        <f>ROUND(ROUND(H69,2)*ROUND(G69,3),2)</f>
        <v>0</v>
      </c>
      <c r="O69">
        <f>(I69*21)/100</f>
        <v>0</v>
      </c>
      <c r="P69" t="s">
        <v>22</v>
      </c>
    </row>
    <row r="70" spans="1:5" ht="12.75" customHeight="1">
      <c r="A70" s="26" t="s">
        <v>49</v>
      </c>
      <c r="E70" s="27" t="s">
        <v>196</v>
      </c>
    </row>
    <row r="71" spans="1:5" ht="63.75" customHeight="1">
      <c r="A71" s="28" t="s">
        <v>51</v>
      </c>
      <c r="E71" s="29" t="s">
        <v>432</v>
      </c>
    </row>
    <row r="72" spans="1:5" ht="25.5" customHeight="1">
      <c r="A72" t="s">
        <v>53</v>
      </c>
      <c r="E72" s="27" t="s">
        <v>276</v>
      </c>
    </row>
    <row r="73" spans="1:16" ht="12.75" customHeight="1">
      <c r="A73" s="17" t="s">
        <v>44</v>
      </c>
      <c r="B73" s="21" t="s">
        <v>155</v>
      </c>
      <c r="C73" s="21" t="s">
        <v>278</v>
      </c>
      <c r="D73" s="17" t="s">
        <v>46</v>
      </c>
      <c r="E73" s="22" t="s">
        <v>279</v>
      </c>
      <c r="F73" s="23" t="s">
        <v>137</v>
      </c>
      <c r="G73" s="24">
        <v>5</v>
      </c>
      <c r="H73" s="25">
        <v>0</v>
      </c>
      <c r="I73" s="25">
        <f>ROUND(ROUND(H73,2)*ROUND(G73,3),2)</f>
        <v>0</v>
      </c>
      <c r="O73">
        <f>(I73*21)/100</f>
        <v>0</v>
      </c>
      <c r="P73" t="s">
        <v>22</v>
      </c>
    </row>
    <row r="74" spans="1:5" ht="25.5" customHeight="1">
      <c r="A74" s="26" t="s">
        <v>49</v>
      </c>
      <c r="E74" s="27" t="s">
        <v>270</v>
      </c>
    </row>
    <row r="75" spans="1:5" ht="63.75" customHeight="1">
      <c r="A75" s="28" t="s">
        <v>51</v>
      </c>
      <c r="E75" s="29" t="s">
        <v>432</v>
      </c>
    </row>
    <row r="76" spans="1:5" ht="12.75" customHeight="1">
      <c r="A76" t="s">
        <v>53</v>
      </c>
      <c r="E76" s="27" t="s">
        <v>280</v>
      </c>
    </row>
    <row r="77" spans="1:16" ht="12.75" customHeight="1">
      <c r="A77" s="17" t="s">
        <v>44</v>
      </c>
      <c r="B77" s="21" t="s">
        <v>160</v>
      </c>
      <c r="C77" s="21" t="s">
        <v>282</v>
      </c>
      <c r="D77" s="17" t="s">
        <v>46</v>
      </c>
      <c r="E77" s="22" t="s">
        <v>283</v>
      </c>
      <c r="F77" s="23" t="s">
        <v>137</v>
      </c>
      <c r="G77" s="24">
        <v>4</v>
      </c>
      <c r="H77" s="25">
        <v>0</v>
      </c>
      <c r="I77" s="25">
        <f>ROUND(ROUND(H77,2)*ROUND(G77,3),2)</f>
        <v>0</v>
      </c>
      <c r="O77">
        <f>(I77*21)/100</f>
        <v>0</v>
      </c>
      <c r="P77" t="s">
        <v>22</v>
      </c>
    </row>
    <row r="78" spans="1:5" ht="25.5" customHeight="1">
      <c r="A78" s="26" t="s">
        <v>49</v>
      </c>
      <c r="E78" s="27" t="s">
        <v>270</v>
      </c>
    </row>
    <row r="79" spans="1:5" ht="63.75" customHeight="1">
      <c r="A79" s="28" t="s">
        <v>51</v>
      </c>
      <c r="E79" s="29" t="s">
        <v>433</v>
      </c>
    </row>
    <row r="80" spans="1:5" ht="12.75" customHeight="1">
      <c r="A80" t="s">
        <v>53</v>
      </c>
      <c r="E80" s="27" t="s">
        <v>280</v>
      </c>
    </row>
    <row r="81" spans="1:16" ht="12.75" customHeight="1">
      <c r="A81" s="17" t="s">
        <v>44</v>
      </c>
      <c r="B81" s="21" t="s">
        <v>165</v>
      </c>
      <c r="C81" s="21" t="s">
        <v>286</v>
      </c>
      <c r="D81" s="17" t="s">
        <v>46</v>
      </c>
      <c r="E81" s="22" t="s">
        <v>287</v>
      </c>
      <c r="F81" s="23" t="s">
        <v>137</v>
      </c>
      <c r="G81" s="24">
        <v>4</v>
      </c>
      <c r="H81" s="25">
        <v>0</v>
      </c>
      <c r="I81" s="25">
        <f>ROUND(ROUND(H81,2)*ROUND(G81,3),2)</f>
        <v>0</v>
      </c>
      <c r="O81">
        <f>(I81*21)/100</f>
        <v>0</v>
      </c>
      <c r="P81" t="s">
        <v>22</v>
      </c>
    </row>
    <row r="82" spans="1:5" ht="12.75" customHeight="1">
      <c r="A82" s="26" t="s">
        <v>49</v>
      </c>
      <c r="E82" s="27" t="s">
        <v>196</v>
      </c>
    </row>
    <row r="83" spans="1:5" ht="63.75" customHeight="1">
      <c r="A83" s="28" t="s">
        <v>51</v>
      </c>
      <c r="E83" s="29" t="s">
        <v>433</v>
      </c>
    </row>
    <row r="84" spans="1:5" ht="25.5" customHeight="1">
      <c r="A84" t="s">
        <v>53</v>
      </c>
      <c r="E84" s="27" t="s">
        <v>288</v>
      </c>
    </row>
    <row r="85" spans="1:16" ht="12.75" customHeight="1">
      <c r="A85" s="17" t="s">
        <v>44</v>
      </c>
      <c r="B85" s="21" t="s">
        <v>171</v>
      </c>
      <c r="C85" s="21" t="s">
        <v>290</v>
      </c>
      <c r="D85" s="17" t="s">
        <v>46</v>
      </c>
      <c r="E85" s="22" t="s">
        <v>291</v>
      </c>
      <c r="F85" s="23" t="s">
        <v>183</v>
      </c>
      <c r="G85" s="24">
        <v>29.125</v>
      </c>
      <c r="H85" s="25">
        <v>0</v>
      </c>
      <c r="I85" s="25">
        <f>ROUND(ROUND(H85,2)*ROUND(G85,3),2)</f>
        <v>0</v>
      </c>
      <c r="O85">
        <f>(I85*21)/100</f>
        <v>0</v>
      </c>
      <c r="P85" t="s">
        <v>22</v>
      </c>
    </row>
    <row r="86" spans="1:5" ht="12.75" customHeight="1">
      <c r="A86" s="26" t="s">
        <v>49</v>
      </c>
      <c r="E86" s="27" t="s">
        <v>292</v>
      </c>
    </row>
    <row r="87" spans="1:5" ht="12.75" customHeight="1">
      <c r="A87" s="28" t="s">
        <v>51</v>
      </c>
      <c r="E87" s="29" t="s">
        <v>434</v>
      </c>
    </row>
    <row r="88" spans="1:5" ht="38.25" customHeight="1">
      <c r="A88" t="s">
        <v>53</v>
      </c>
      <c r="E88" s="27" t="s">
        <v>294</v>
      </c>
    </row>
    <row r="89" spans="1:16" ht="12.75" customHeight="1">
      <c r="A89" s="17" t="s">
        <v>44</v>
      </c>
      <c r="B89" s="21" t="s">
        <v>177</v>
      </c>
      <c r="C89" s="21" t="s">
        <v>296</v>
      </c>
      <c r="D89" s="17" t="s">
        <v>46</v>
      </c>
      <c r="E89" s="22" t="s">
        <v>297</v>
      </c>
      <c r="F89" s="23" t="s">
        <v>183</v>
      </c>
      <c r="G89" s="24">
        <v>29.125</v>
      </c>
      <c r="H89" s="25">
        <v>0</v>
      </c>
      <c r="I89" s="25">
        <f>ROUND(ROUND(H89,2)*ROUND(G89,3),2)</f>
        <v>0</v>
      </c>
      <c r="O89">
        <f>(I89*21)/100</f>
        <v>0</v>
      </c>
      <c r="P89" t="s">
        <v>22</v>
      </c>
    </row>
    <row r="90" spans="1:5" ht="25.5" customHeight="1">
      <c r="A90" s="26" t="s">
        <v>49</v>
      </c>
      <c r="E90" s="27" t="s">
        <v>298</v>
      </c>
    </row>
    <row r="91" spans="1:5" ht="12.75" customHeight="1">
      <c r="A91" s="28" t="s">
        <v>51</v>
      </c>
      <c r="E91" s="29" t="s">
        <v>434</v>
      </c>
    </row>
    <row r="92" spans="1:5" ht="38.25" customHeight="1">
      <c r="A92" t="s">
        <v>53</v>
      </c>
      <c r="E92" s="27" t="s">
        <v>294</v>
      </c>
    </row>
    <row r="93" spans="1:16" ht="12.75" customHeight="1">
      <c r="A93" s="17" t="s">
        <v>44</v>
      </c>
      <c r="B93" s="21" t="s">
        <v>180</v>
      </c>
      <c r="C93" s="21" t="s">
        <v>311</v>
      </c>
      <c r="D93" s="17" t="s">
        <v>46</v>
      </c>
      <c r="E93" s="22" t="s">
        <v>312</v>
      </c>
      <c r="F93" s="23" t="s">
        <v>96</v>
      </c>
      <c r="G93" s="24">
        <v>4.8</v>
      </c>
      <c r="H93" s="25">
        <v>0</v>
      </c>
      <c r="I93" s="25">
        <f>ROUND(ROUND(H93,2)*ROUND(G93,3),2)</f>
        <v>0</v>
      </c>
      <c r="O93">
        <f>(I93*21)/100</f>
        <v>0</v>
      </c>
      <c r="P93" t="s">
        <v>22</v>
      </c>
    </row>
    <row r="94" spans="1:5" ht="25.5" customHeight="1">
      <c r="A94" s="26" t="s">
        <v>49</v>
      </c>
      <c r="E94" s="27" t="s">
        <v>313</v>
      </c>
    </row>
    <row r="95" spans="1:5" ht="12.75" customHeight="1">
      <c r="A95" s="28" t="s">
        <v>51</v>
      </c>
      <c r="E95" s="29" t="s">
        <v>435</v>
      </c>
    </row>
    <row r="96" spans="1:5" ht="12.75" customHeight="1">
      <c r="A96" t="s">
        <v>53</v>
      </c>
      <c r="E96" s="27" t="s">
        <v>315</v>
      </c>
    </row>
    <row r="97" spans="1:16" ht="12.75" customHeight="1">
      <c r="A97" s="17" t="s">
        <v>44</v>
      </c>
      <c r="B97" s="21" t="s">
        <v>187</v>
      </c>
      <c r="C97" s="21" t="s">
        <v>317</v>
      </c>
      <c r="D97" s="17" t="s">
        <v>46</v>
      </c>
      <c r="E97" s="22" t="s">
        <v>318</v>
      </c>
      <c r="F97" s="23" t="s">
        <v>81</v>
      </c>
      <c r="G97" s="24">
        <v>0.005</v>
      </c>
      <c r="H97" s="25">
        <v>0</v>
      </c>
      <c r="I97" s="25">
        <f>ROUND(ROUND(H97,2)*ROUND(G97,3),2)</f>
        <v>0</v>
      </c>
      <c r="O97">
        <f>(I97*21)/100</f>
        <v>0</v>
      </c>
      <c r="P97" t="s">
        <v>22</v>
      </c>
    </row>
    <row r="98" spans="1:5" ht="25.5" customHeight="1">
      <c r="A98" s="26" t="s">
        <v>49</v>
      </c>
      <c r="E98" s="27" t="s">
        <v>319</v>
      </c>
    </row>
    <row r="99" spans="1:5" ht="12.75" customHeight="1">
      <c r="A99" s="28" t="s">
        <v>51</v>
      </c>
      <c r="E99" s="29" t="s">
        <v>436</v>
      </c>
    </row>
    <row r="100" spans="1:5" ht="25.5" customHeight="1">
      <c r="A100" t="s">
        <v>53</v>
      </c>
      <c r="E100" s="27" t="s">
        <v>321</v>
      </c>
    </row>
    <row r="101" spans="1:16" ht="12.75" customHeight="1">
      <c r="A101" s="17" t="s">
        <v>44</v>
      </c>
      <c r="B101" s="21" t="s">
        <v>193</v>
      </c>
      <c r="C101" s="21" t="s">
        <v>332</v>
      </c>
      <c r="D101" s="17" t="s">
        <v>46</v>
      </c>
      <c r="E101" s="22" t="s">
        <v>333</v>
      </c>
      <c r="F101" s="23" t="s">
        <v>183</v>
      </c>
      <c r="G101" s="24">
        <v>578</v>
      </c>
      <c r="H101" s="25">
        <v>0</v>
      </c>
      <c r="I101" s="25">
        <f>ROUND(ROUND(H101,2)*ROUND(G101,3),2)</f>
        <v>0</v>
      </c>
      <c r="O101">
        <f>(I101*21)/100</f>
        <v>0</v>
      </c>
      <c r="P101" t="s">
        <v>22</v>
      </c>
    </row>
    <row r="102" spans="1:5" ht="38.25" customHeight="1">
      <c r="A102" s="26" t="s">
        <v>49</v>
      </c>
      <c r="E102" s="27" t="s">
        <v>334</v>
      </c>
    </row>
    <row r="103" spans="1:5" ht="12.75" customHeight="1">
      <c r="A103" s="28" t="s">
        <v>51</v>
      </c>
      <c r="E103" s="29" t="s">
        <v>437</v>
      </c>
    </row>
    <row r="104" spans="1:5" ht="12.75" customHeight="1">
      <c r="A104" t="s">
        <v>53</v>
      </c>
      <c r="E104" s="27" t="s">
        <v>336</v>
      </c>
    </row>
    <row r="105" spans="1:16" ht="12.75" customHeight="1">
      <c r="A105" s="17" t="s">
        <v>44</v>
      </c>
      <c r="B105" s="21" t="s">
        <v>198</v>
      </c>
      <c r="C105" s="21" t="s">
        <v>338</v>
      </c>
      <c r="D105" s="17" t="s">
        <v>46</v>
      </c>
      <c r="E105" s="22" t="s">
        <v>339</v>
      </c>
      <c r="F105" s="23" t="s">
        <v>96</v>
      </c>
      <c r="G105" s="24">
        <v>17.5</v>
      </c>
      <c r="H105" s="25">
        <v>0</v>
      </c>
      <c r="I105" s="25">
        <f>ROUND(ROUND(H105,2)*ROUND(G105,3),2)</f>
        <v>0</v>
      </c>
      <c r="O105">
        <f>(I105*21)/100</f>
        <v>0</v>
      </c>
      <c r="P105" t="s">
        <v>22</v>
      </c>
    </row>
    <row r="106" spans="1:5" ht="38.25" customHeight="1">
      <c r="A106" s="26" t="s">
        <v>49</v>
      </c>
      <c r="E106" s="27" t="s">
        <v>340</v>
      </c>
    </row>
    <row r="107" spans="1:5" ht="12.75" customHeight="1">
      <c r="A107" s="28" t="s">
        <v>51</v>
      </c>
      <c r="E107" s="29" t="s">
        <v>438</v>
      </c>
    </row>
    <row r="108" spans="1:5" ht="38.25" customHeight="1">
      <c r="A108" t="s">
        <v>53</v>
      </c>
      <c r="E108" s="27" t="s">
        <v>342</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P44"/>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9" t="s">
        <v>13</v>
      </c>
      <c r="C3" s="36" t="s">
        <v>14</v>
      </c>
      <c r="D3" s="33"/>
      <c r="E3" s="10" t="s">
        <v>15</v>
      </c>
      <c r="F3" s="1"/>
      <c r="G3" s="8"/>
      <c r="H3" s="7" t="s">
        <v>439</v>
      </c>
      <c r="I3" s="30">
        <f>0+I8</f>
        <v>0</v>
      </c>
      <c r="O3" t="s">
        <v>18</v>
      </c>
      <c r="P3" t="s">
        <v>22</v>
      </c>
    </row>
    <row r="4" spans="1:16" ht="15" customHeight="1">
      <c r="A4" t="s">
        <v>16</v>
      </c>
      <c r="B4" s="12" t="s">
        <v>17</v>
      </c>
      <c r="C4" s="37" t="s">
        <v>439</v>
      </c>
      <c r="D4" s="38"/>
      <c r="E4" s="13" t="s">
        <v>440</v>
      </c>
      <c r="F4" s="5"/>
      <c r="G4" s="5"/>
      <c r="H4" s="14"/>
      <c r="I4" s="14"/>
      <c r="O4" t="s">
        <v>19</v>
      </c>
      <c r="P4" t="s">
        <v>22</v>
      </c>
    </row>
    <row r="5" spans="1:16" ht="12.75" customHeight="1">
      <c r="A5" s="39" t="s">
        <v>25</v>
      </c>
      <c r="B5" s="39" t="s">
        <v>27</v>
      </c>
      <c r="C5" s="39" t="s">
        <v>29</v>
      </c>
      <c r="D5" s="39" t="s">
        <v>30</v>
      </c>
      <c r="E5" s="39" t="s">
        <v>31</v>
      </c>
      <c r="F5" s="39" t="s">
        <v>33</v>
      </c>
      <c r="G5" s="39" t="s">
        <v>35</v>
      </c>
      <c r="H5" s="39" t="s">
        <v>37</v>
      </c>
      <c r="I5" s="39"/>
      <c r="O5" t="s">
        <v>20</v>
      </c>
      <c r="P5" t="s">
        <v>22</v>
      </c>
    </row>
    <row r="6" spans="1:9" ht="12.75" customHeight="1">
      <c r="A6" s="39"/>
      <c r="B6" s="39"/>
      <c r="C6" s="39"/>
      <c r="D6" s="39"/>
      <c r="E6" s="39"/>
      <c r="F6" s="39"/>
      <c r="G6" s="39"/>
      <c r="H6" s="11" t="s">
        <v>38</v>
      </c>
      <c r="I6" s="11" t="s">
        <v>40</v>
      </c>
    </row>
    <row r="7" spans="1:9" ht="12.75" customHeight="1">
      <c r="A7" s="11" t="s">
        <v>26</v>
      </c>
      <c r="B7" s="11" t="s">
        <v>28</v>
      </c>
      <c r="C7" s="11" t="s">
        <v>22</v>
      </c>
      <c r="D7" s="11" t="s">
        <v>21</v>
      </c>
      <c r="E7" s="11" t="s">
        <v>32</v>
      </c>
      <c r="F7" s="11" t="s">
        <v>34</v>
      </c>
      <c r="G7" s="11" t="s">
        <v>36</v>
      </c>
      <c r="H7" s="11" t="s">
        <v>39</v>
      </c>
      <c r="I7" s="11" t="s">
        <v>41</v>
      </c>
    </row>
    <row r="8" spans="1:9" ht="12.75" customHeight="1">
      <c r="A8" s="14" t="s">
        <v>42</v>
      </c>
      <c r="B8" s="14"/>
      <c r="C8" s="18" t="s">
        <v>39</v>
      </c>
      <c r="D8" s="14"/>
      <c r="E8" s="19" t="s">
        <v>260</v>
      </c>
      <c r="F8" s="14"/>
      <c r="G8" s="14"/>
      <c r="H8" s="14"/>
      <c r="I8" s="20">
        <f>0+I9+I13+I17+I21+I25+I29+I33+I37+I41</f>
        <v>0</v>
      </c>
    </row>
    <row r="9" spans="1:16" ht="12.75" customHeight="1">
      <c r="A9" s="17" t="s">
        <v>44</v>
      </c>
      <c r="B9" s="21" t="s">
        <v>28</v>
      </c>
      <c r="C9" s="21" t="s">
        <v>441</v>
      </c>
      <c r="D9" s="17" t="s">
        <v>46</v>
      </c>
      <c r="E9" s="22" t="s">
        <v>442</v>
      </c>
      <c r="F9" s="23" t="s">
        <v>137</v>
      </c>
      <c r="G9" s="24">
        <v>45</v>
      </c>
      <c r="H9" s="25">
        <v>0</v>
      </c>
      <c r="I9" s="25">
        <f>ROUND(ROUND(H9,2)*ROUND(G9,3),2)</f>
        <v>0</v>
      </c>
      <c r="O9">
        <f>(I9*21)/100</f>
        <v>0</v>
      </c>
      <c r="P9" t="s">
        <v>22</v>
      </c>
    </row>
    <row r="10" spans="1:5" ht="25.5" customHeight="1">
      <c r="A10" s="26" t="s">
        <v>49</v>
      </c>
      <c r="E10" s="27" t="s">
        <v>443</v>
      </c>
    </row>
    <row r="11" spans="1:5" ht="63.75" customHeight="1">
      <c r="A11" s="28" t="s">
        <v>51</v>
      </c>
      <c r="E11" s="29" t="s">
        <v>444</v>
      </c>
    </row>
    <row r="12" spans="1:5" ht="63.75" customHeight="1">
      <c r="A12" t="s">
        <v>53</v>
      </c>
      <c r="E12" s="27" t="s">
        <v>445</v>
      </c>
    </row>
    <row r="13" spans="1:16" ht="12.75" customHeight="1">
      <c r="A13" s="17" t="s">
        <v>44</v>
      </c>
      <c r="B13" s="21" t="s">
        <v>22</v>
      </c>
      <c r="C13" s="21" t="s">
        <v>446</v>
      </c>
      <c r="D13" s="17" t="s">
        <v>46</v>
      </c>
      <c r="E13" s="22" t="s">
        <v>447</v>
      </c>
      <c r="F13" s="23" t="s">
        <v>137</v>
      </c>
      <c r="G13" s="24">
        <v>45</v>
      </c>
      <c r="H13" s="25">
        <v>0</v>
      </c>
      <c r="I13" s="25">
        <f>ROUND(ROUND(H13,2)*ROUND(G13,3),2)</f>
        <v>0</v>
      </c>
      <c r="O13">
        <f>(I13*21)/100</f>
        <v>0</v>
      </c>
      <c r="P13" t="s">
        <v>22</v>
      </c>
    </row>
    <row r="14" spans="1:5" ht="12.75" customHeight="1">
      <c r="A14" s="26" t="s">
        <v>49</v>
      </c>
      <c r="E14" s="27" t="s">
        <v>448</v>
      </c>
    </row>
    <row r="15" spans="1:5" ht="12.75" customHeight="1">
      <c r="A15" s="28" t="s">
        <v>51</v>
      </c>
      <c r="E15" s="29" t="s">
        <v>449</v>
      </c>
    </row>
    <row r="16" spans="1:5" ht="12.75" customHeight="1">
      <c r="A16" t="s">
        <v>53</v>
      </c>
      <c r="E16" s="27" t="s">
        <v>280</v>
      </c>
    </row>
    <row r="17" spans="1:16" ht="12.75" customHeight="1">
      <c r="A17" s="17" t="s">
        <v>44</v>
      </c>
      <c r="B17" s="21" t="s">
        <v>21</v>
      </c>
      <c r="C17" s="21" t="s">
        <v>450</v>
      </c>
      <c r="D17" s="17" t="s">
        <v>46</v>
      </c>
      <c r="E17" s="22" t="s">
        <v>451</v>
      </c>
      <c r="F17" s="23" t="s">
        <v>452</v>
      </c>
      <c r="G17" s="24">
        <v>5400</v>
      </c>
      <c r="H17" s="25">
        <v>0</v>
      </c>
      <c r="I17" s="25">
        <f>ROUND(ROUND(H17,2)*ROUND(G17,3),2)</f>
        <v>0</v>
      </c>
      <c r="O17">
        <f>(I17*21)/100</f>
        <v>0</v>
      </c>
      <c r="P17" t="s">
        <v>22</v>
      </c>
    </row>
    <row r="18" spans="1:5" ht="25.5" customHeight="1">
      <c r="A18" s="26" t="s">
        <v>49</v>
      </c>
      <c r="E18" s="27" t="s">
        <v>453</v>
      </c>
    </row>
    <row r="19" spans="1:5" ht="25.5" customHeight="1">
      <c r="A19" s="28" t="s">
        <v>51</v>
      </c>
      <c r="E19" s="29" t="s">
        <v>454</v>
      </c>
    </row>
    <row r="20" spans="1:5" ht="12.75" customHeight="1">
      <c r="A20" t="s">
        <v>53</v>
      </c>
      <c r="E20" s="27" t="s">
        <v>455</v>
      </c>
    </row>
    <row r="21" spans="1:16" ht="12.75" customHeight="1">
      <c r="A21" s="17" t="s">
        <v>44</v>
      </c>
      <c r="B21" s="21" t="s">
        <v>32</v>
      </c>
      <c r="C21" s="21" t="s">
        <v>456</v>
      </c>
      <c r="D21" s="17" t="s">
        <v>46</v>
      </c>
      <c r="E21" s="22" t="s">
        <v>457</v>
      </c>
      <c r="F21" s="23" t="s">
        <v>137</v>
      </c>
      <c r="G21" s="24">
        <v>7</v>
      </c>
      <c r="H21" s="25">
        <v>0</v>
      </c>
      <c r="I21" s="25">
        <f>ROUND(ROUND(H21,2)*ROUND(G21,3),2)</f>
        <v>0</v>
      </c>
      <c r="O21">
        <f>(I21*21)/100</f>
        <v>0</v>
      </c>
      <c r="P21" t="s">
        <v>22</v>
      </c>
    </row>
    <row r="22" spans="1:5" ht="25.5" customHeight="1">
      <c r="A22" s="26" t="s">
        <v>49</v>
      </c>
      <c r="E22" s="27" t="s">
        <v>443</v>
      </c>
    </row>
    <row r="23" spans="1:5" ht="12.75" customHeight="1">
      <c r="A23" s="28" t="s">
        <v>51</v>
      </c>
      <c r="E23" s="29" t="s">
        <v>458</v>
      </c>
    </row>
    <row r="24" spans="1:5" ht="38.25" customHeight="1">
      <c r="A24" t="s">
        <v>53</v>
      </c>
      <c r="E24" s="27" t="s">
        <v>459</v>
      </c>
    </row>
    <row r="25" spans="1:16" ht="12.75" customHeight="1">
      <c r="A25" s="17" t="s">
        <v>44</v>
      </c>
      <c r="B25" s="21" t="s">
        <v>34</v>
      </c>
      <c r="C25" s="21" t="s">
        <v>460</v>
      </c>
      <c r="D25" s="17" t="s">
        <v>46</v>
      </c>
      <c r="E25" s="22" t="s">
        <v>461</v>
      </c>
      <c r="F25" s="23" t="s">
        <v>137</v>
      </c>
      <c r="G25" s="24">
        <v>7</v>
      </c>
      <c r="H25" s="25">
        <v>0</v>
      </c>
      <c r="I25" s="25">
        <f>ROUND(ROUND(H25,2)*ROUND(G25,3),2)</f>
        <v>0</v>
      </c>
      <c r="O25">
        <f>(I25*21)/100</f>
        <v>0</v>
      </c>
      <c r="P25" t="s">
        <v>22</v>
      </c>
    </row>
    <row r="26" spans="1:5" ht="12.75" customHeight="1">
      <c r="A26" s="26" t="s">
        <v>49</v>
      </c>
      <c r="E26" s="27" t="s">
        <v>448</v>
      </c>
    </row>
    <row r="27" spans="1:5" ht="12.75" customHeight="1">
      <c r="A27" s="28" t="s">
        <v>51</v>
      </c>
      <c r="E27" s="29" t="s">
        <v>462</v>
      </c>
    </row>
    <row r="28" spans="1:5" ht="12.75" customHeight="1">
      <c r="A28" t="s">
        <v>53</v>
      </c>
      <c r="E28" s="27" t="s">
        <v>280</v>
      </c>
    </row>
    <row r="29" spans="1:16" ht="12.75" customHeight="1">
      <c r="A29" s="17" t="s">
        <v>44</v>
      </c>
      <c r="B29" s="21" t="s">
        <v>36</v>
      </c>
      <c r="C29" s="21" t="s">
        <v>463</v>
      </c>
      <c r="D29" s="17" t="s">
        <v>46</v>
      </c>
      <c r="E29" s="22" t="s">
        <v>464</v>
      </c>
      <c r="F29" s="23" t="s">
        <v>452</v>
      </c>
      <c r="G29" s="24">
        <v>840</v>
      </c>
      <c r="H29" s="25">
        <v>0</v>
      </c>
      <c r="I29" s="25">
        <f>ROUND(ROUND(H29,2)*ROUND(G29,3),2)</f>
        <v>0</v>
      </c>
      <c r="O29">
        <f>(I29*21)/100</f>
        <v>0</v>
      </c>
      <c r="P29" t="s">
        <v>22</v>
      </c>
    </row>
    <row r="30" spans="1:5" ht="25.5" customHeight="1">
      <c r="A30" s="26" t="s">
        <v>49</v>
      </c>
      <c r="E30" s="27" t="s">
        <v>453</v>
      </c>
    </row>
    <row r="31" spans="1:5" ht="25.5" customHeight="1">
      <c r="A31" s="28" t="s">
        <v>51</v>
      </c>
      <c r="E31" s="29" t="s">
        <v>465</v>
      </c>
    </row>
    <row r="32" spans="1:5" ht="12.75" customHeight="1">
      <c r="A32" t="s">
        <v>53</v>
      </c>
      <c r="E32" s="27" t="s">
        <v>455</v>
      </c>
    </row>
    <row r="33" spans="1:16" ht="12.75" customHeight="1">
      <c r="A33" s="17" t="s">
        <v>44</v>
      </c>
      <c r="B33" s="21" t="s">
        <v>70</v>
      </c>
      <c r="C33" s="21" t="s">
        <v>466</v>
      </c>
      <c r="D33" s="17" t="s">
        <v>46</v>
      </c>
      <c r="E33" s="22" t="s">
        <v>467</v>
      </c>
      <c r="F33" s="23" t="s">
        <v>137</v>
      </c>
      <c r="G33" s="24">
        <v>3</v>
      </c>
      <c r="H33" s="25">
        <v>0</v>
      </c>
      <c r="I33" s="25">
        <f>ROUND(ROUND(H33,2)*ROUND(G33,3),2)</f>
        <v>0</v>
      </c>
      <c r="O33">
        <f>(I33*21)/100</f>
        <v>0</v>
      </c>
      <c r="P33" t="s">
        <v>22</v>
      </c>
    </row>
    <row r="34" spans="1:5" ht="25.5" customHeight="1">
      <c r="A34" s="26" t="s">
        <v>49</v>
      </c>
      <c r="E34" s="27" t="s">
        <v>443</v>
      </c>
    </row>
    <row r="35" spans="1:5" ht="12.75" customHeight="1">
      <c r="A35" s="28" t="s">
        <v>51</v>
      </c>
      <c r="E35" s="29" t="s">
        <v>468</v>
      </c>
    </row>
    <row r="36" spans="1:5" ht="38.25" customHeight="1">
      <c r="A36" t="s">
        <v>53</v>
      </c>
      <c r="E36" s="27" t="s">
        <v>469</v>
      </c>
    </row>
    <row r="37" spans="1:16" ht="12.75" customHeight="1">
      <c r="A37" s="17" t="s">
        <v>44</v>
      </c>
      <c r="B37" s="21" t="s">
        <v>114</v>
      </c>
      <c r="C37" s="21" t="s">
        <v>470</v>
      </c>
      <c r="D37" s="17" t="s">
        <v>46</v>
      </c>
      <c r="E37" s="22" t="s">
        <v>471</v>
      </c>
      <c r="F37" s="23" t="s">
        <v>137</v>
      </c>
      <c r="G37" s="24">
        <v>3</v>
      </c>
      <c r="H37" s="25">
        <v>0</v>
      </c>
      <c r="I37" s="25">
        <f>ROUND(ROUND(H37,2)*ROUND(G37,3),2)</f>
        <v>0</v>
      </c>
      <c r="O37">
        <f>(I37*21)/100</f>
        <v>0</v>
      </c>
      <c r="P37" t="s">
        <v>22</v>
      </c>
    </row>
    <row r="38" spans="1:5" ht="12.75" customHeight="1">
      <c r="A38" s="26" t="s">
        <v>49</v>
      </c>
      <c r="E38" s="27" t="s">
        <v>448</v>
      </c>
    </row>
    <row r="39" spans="1:5" ht="12.75" customHeight="1">
      <c r="A39" s="28" t="s">
        <v>51</v>
      </c>
      <c r="E39" s="29" t="s">
        <v>472</v>
      </c>
    </row>
    <row r="40" spans="1:5" ht="12.75" customHeight="1">
      <c r="A40" t="s">
        <v>53</v>
      </c>
      <c r="E40" s="27" t="s">
        <v>473</v>
      </c>
    </row>
    <row r="41" spans="1:16" ht="12.75" customHeight="1">
      <c r="A41" s="17" t="s">
        <v>44</v>
      </c>
      <c r="B41" s="21" t="s">
        <v>39</v>
      </c>
      <c r="C41" s="21" t="s">
        <v>474</v>
      </c>
      <c r="D41" s="17" t="s">
        <v>46</v>
      </c>
      <c r="E41" s="22" t="s">
        <v>475</v>
      </c>
      <c r="F41" s="23" t="s">
        <v>452</v>
      </c>
      <c r="G41" s="24">
        <v>360</v>
      </c>
      <c r="H41" s="25">
        <v>0</v>
      </c>
      <c r="I41" s="25">
        <f>ROUND(ROUND(H41,2)*ROUND(G41,3),2)</f>
        <v>0</v>
      </c>
      <c r="O41">
        <f>(I41*21)/100</f>
        <v>0</v>
      </c>
      <c r="P41" t="s">
        <v>22</v>
      </c>
    </row>
    <row r="42" spans="1:5" ht="25.5" customHeight="1">
      <c r="A42" s="26" t="s">
        <v>49</v>
      </c>
      <c r="E42" s="27" t="s">
        <v>453</v>
      </c>
    </row>
    <row r="43" spans="1:5" ht="25.5" customHeight="1">
      <c r="A43" s="28" t="s">
        <v>51</v>
      </c>
      <c r="E43" s="29" t="s">
        <v>476</v>
      </c>
    </row>
    <row r="44" spans="1:5" ht="12.75" customHeight="1">
      <c r="A44" t="s">
        <v>53</v>
      </c>
      <c r="E44" s="27" t="s">
        <v>477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Filipkova</dc:creator>
  <cp:keywords/>
  <dc:description/>
  <cp:lastModifiedBy>Filipkova</cp:lastModifiedBy>
  <dcterms:created xsi:type="dcterms:W3CDTF">2020-04-09T07:39:30Z</dcterms:created>
  <dcterms:modified xsi:type="dcterms:W3CDTF">2020-04-09T07:39:32Z</dcterms:modified>
  <cp:category/>
  <cp:version/>
  <cp:contentType/>
  <cp:contentStatus/>
</cp:coreProperties>
</file>