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ouhrn" sheetId="1" r:id="rId1"/>
    <sheet name="0 - SO101" sheetId="2" r:id="rId2"/>
    <sheet name="1 - SO103" sheetId="3" r:id="rId3"/>
  </sheets>
  <definedNames>
    <definedName name="_xlnm.Print_Area" localSheetId="1">'0 - SO101'!$A$1:$L$475</definedName>
    <definedName name="_xlnm.Print_Area" localSheetId="2">'1 - SO103'!$A$1:$L$355</definedName>
    <definedName name="_xlnm.Print_Area" localSheetId="0">'Souhrn'!$A$1:$G$25</definedName>
    <definedName name="_xlnm._FilterDatabase" localSheetId="1" hidden="1">'0 - SO101'!$A$1:$S$1</definedName>
    <definedName name="_xlnm._FilterDatabase" localSheetId="2" hidden="1">'1 - SO103'!$A$1:$S$1</definedName>
    <definedName name="_xlnm.Print_Titles" localSheetId="0">'Souhrn'!$17:$19</definedName>
    <definedName name="_xlnm.Print_Titles" localSheetId="1">'0 - SO101'!$29:$31</definedName>
    <definedName name="_xlnm.Print_Titles" localSheetId="2">'1 - SO103'!$28:$30</definedName>
  </definedNames>
  <calcPr fullCalcOnLoad="1"/>
</workbook>
</file>

<file path=xl/sharedStrings.xml><?xml version="1.0" encoding="utf-8"?>
<sst xmlns="http://schemas.openxmlformats.org/spreadsheetml/2006/main" count="1829" uniqueCount="597">
  <si>
    <t>SOUPIS PRACÍ</t>
  </si>
  <si>
    <t>STAVBA</t>
  </si>
  <si>
    <t>2019_001_007 - Rekonstrukce silnice III/3665 Hradec nad Svitavou</t>
  </si>
  <si>
    <t>ZÁKLADNÍ ÚDAJE</t>
  </si>
  <si>
    <t xml:space="preserve">Objekt: </t>
  </si>
  <si>
    <t>SO101 - Silnice III/3665 jih</t>
  </si>
  <si>
    <t xml:space="preserve">Zhotovitel: </t>
  </si>
  <si>
    <t xml:space="preserve">IČ: </t>
  </si>
  <si>
    <t xml:space="preserve">DIČ: </t>
  </si>
  <si>
    <t>SOUHRN</t>
  </si>
  <si>
    <t>Kód</t>
  </si>
  <si>
    <t>Název</t>
  </si>
  <si>
    <t>Cena (bez DPH)</t>
  </si>
  <si>
    <t>Cena (s DPH)</t>
  </si>
  <si>
    <t>POLOŽKY ROZPOČTU</t>
  </si>
  <si>
    <t>P.č.</t>
  </si>
  <si>
    <t>Var</t>
  </si>
  <si>
    <t>MJ</t>
  </si>
  <si>
    <t>Množství MJ</t>
  </si>
  <si>
    <t>JOC</t>
  </si>
  <si>
    <t>DPH %</t>
  </si>
  <si>
    <t>014101</t>
  </si>
  <si>
    <t/>
  </si>
  <si>
    <t>POPLATKY ZA SKLÁDKU</t>
  </si>
  <si>
    <t>M3</t>
  </si>
  <si>
    <t>zemina</t>
  </si>
  <si>
    <t>doplňující popis</t>
  </si>
  <si>
    <t>Dle pol.č.17120:2869,531 = 2869,531000 =&gt; A 
Pol.č.12931:651,156*0,25m3/m = 162,789000 =&gt; B 
Pol.č.12940:29,171*0,5m3/m = 14,585500 =&gt; C 
Pol.č.12993:(3,142*0,1*0,1*29,144)*1/3 = 0,305235 =&gt; D 
Pol.č.129945:(3,142*0,15*0,15*83,652)*1/3 = 1,971259 =&gt; E 
Pol.č.129946:(3,142*0,2*0,2*114,978)*1/3 = 4,816812 =&gt; F 
Pol.č.129947:(3,142*0,25*0,25*81,555)*1/3 = 5,338454 =&gt; G 
Pol.č.12996:(3,142*0,4*0,4*15,529)*1/3 = 2,602246 =&gt; H 
A+B+C+D+E+F+G+H = 3061,939506 =&gt; I</t>
  </si>
  <si>
    <t>výměra</t>
  </si>
  <si>
    <t>zahrnuje veškeré poplatky provozovateli skládky související s uložením odpadu na skládce.</t>
  </si>
  <si>
    <t>technická specifikace</t>
  </si>
  <si>
    <t>014102</t>
  </si>
  <si>
    <t>T</t>
  </si>
  <si>
    <t>pol.č.11315:0,174*m32,2t/m3 = 0,382800 =&gt; C 
pol.č.11318:4,966*m32,2t/m3 = 10,925200 =&gt; A 
pol.č.11328:30,564*m20,2t/m3 = 6,112800 =&gt; B 
pol.č.11347:(4,21m2/3,6m2/t)+((4,21*0,25)*2,0) = 3,274444 =&gt; D 
pol.č.11352:69,68m*0,0806t/m = 5,616208 =&gt; F 
pol.č.11372:1142,255m3*2,4t/m3 = 2741,412000 =&gt; E 
pol.č.96615:2,904m3*2,2t/m3 = 6,388800 =&gt; G 
A+B+C+D+F+E+G = 2774,112252 =&gt; H</t>
  </si>
  <si>
    <t>014132</t>
  </si>
  <si>
    <t>POPLATKY ZA SKLÁDKU TYP S-NO (NEBEZPEČNÝ ODPAD)</t>
  </si>
  <si>
    <t>Dle položek č. 11372.1 a č. 11333:(330,688+466,818)*2,4t/m3 = 1914,014400 =&gt; A</t>
  </si>
  <si>
    <t>02720</t>
  </si>
  <si>
    <t>POMOC PRÁCE ZŘÍZ NEBO ZAJIŠŤ REGULACI A OCHRANU DOPRAVY</t>
  </si>
  <si>
    <t>KPL</t>
  </si>
  <si>
    <t>dokladová část, příl. č. 3:1</t>
  </si>
  <si>
    <t>zahrnuje veškeré náklady spojené s objednatelem požadovanými zařízeními</t>
  </si>
  <si>
    <t>02910</t>
  </si>
  <si>
    <t>OSTATNÍ POŽADAVKY - ZEMĚMĚŘIČSKÁ MĚŘENÍ</t>
  </si>
  <si>
    <t>1 = 1,000000 =&gt; A</t>
  </si>
  <si>
    <t>zahrnuje veškeré náklady spojené s objednatelem požadovanými pracemi, 
- pro stanovení orientační investorské ceny určete jednotkovou cenu jako 1% odhadované ceny stavby</t>
  </si>
  <si>
    <t>02944</t>
  </si>
  <si>
    <t>OSTAT POŽADAVKY - DOKUMENTACE SKUTEČ PROVEDENÍ V DIGIT FORMĚ</t>
  </si>
  <si>
    <t>zahrnuje veškeré náklady spojené s objednatelem požadovanými pracemi</t>
  </si>
  <si>
    <t>02945</t>
  </si>
  <si>
    <t>OSTAT POŽADAVKY - GEOMETRICKÝ PLÁN</t>
  </si>
  <si>
    <t>HM</t>
  </si>
  <si>
    <t>34,54 = 34,540000 =&gt; A</t>
  </si>
  <si>
    <t>položka zahrnuje:       
- přípravu podkladů, vyhotovení žádosti pro vklad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</si>
  <si>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02946</t>
  </si>
  <si>
    <t>OSTAT POŽADAVKY - FOTODOKUMENTACE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</si>
  <si>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</si>
  <si>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02950</t>
  </si>
  <si>
    <t>OSTATNÍ POŽADAVKY - POSUDKY, KONTROLY, REVIZNÍ ZPRÁVY</t>
  </si>
  <si>
    <t>02990</t>
  </si>
  <si>
    <t>OSTATNÍ POŽADAVKY - INFORMAČNÍ TABULE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</si>
  <si>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</si>
  <si>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</si>
  <si>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</si>
  <si>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</si>
  <si>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03730</t>
  </si>
  <si>
    <t>POMOC PRÁCE ZAJIŠŤ NEBO ZŘÍZ OCHRANU INŽENÝRSKÝCH SÍTÍ</t>
  </si>
  <si>
    <t>zahrnuje objednatelem povolené náklady na požadovaná zařízení zhotovitele</t>
  </si>
  <si>
    <t>0 - Všeobecné konstrukce a práce</t>
  </si>
  <si>
    <t>Všeobecné konstrukce a práce</t>
  </si>
  <si>
    <t xml:space="preserve">Celkem (bez DPH): </t>
  </si>
  <si>
    <t xml:space="preserve">Celkem (s DPH): </t>
  </si>
  <si>
    <t xml:space="preserve">za DPH 21 %: </t>
  </si>
  <si>
    <t>Celkový součet (bez DPH):</t>
  </si>
  <si>
    <t>Celkový součet DPH:</t>
  </si>
  <si>
    <t>Celkový součet (s DPH):</t>
  </si>
  <si>
    <t>11120</t>
  </si>
  <si>
    <t>ODSTRANĚNÍ KŘOVIN</t>
  </si>
  <si>
    <t>M2</t>
  </si>
  <si>
    <t>9,0*1,0 = 9,000000 =&gt; A</t>
  </si>
  <si>
    <t>odstranění křovin a stromů do průměru 100 mm
doprava dřevin bez ohledu na vzdálenost
spálení na hromadách nebo štěpkování</t>
  </si>
  <si>
    <t>11315</t>
  </si>
  <si>
    <t>ODSTRANĚNÍ KRYTU ZPEVNĚNÝCH PLOCH Z BETONU</t>
  </si>
  <si>
    <t>betonová plocha tl. cca 20cm: 0,87*0,2 = 0,174000 =&gt; A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</si>
  <si>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</si>
  <si>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11318</t>
  </si>
  <si>
    <t>ODSTRANĚNÍ KRYTU ZPEVNĚNÝCH PLOCH Z DLAŽDIC</t>
  </si>
  <si>
    <t>betonová přídlažba 25/50/10cm vč. lože:99,32*0,25*0,2 = 4,966000 =&gt; A</t>
  </si>
  <si>
    <t>11328</t>
  </si>
  <si>
    <t>ODSTRANĚNÍ PŘÍKOPŮ, ŽLABŮ A RIGOLŮ Z PŘÍKOPOVÝCH TVÁRNIC</t>
  </si>
  <si>
    <t>betonový žlab š. 60 cm: (38,35+12,59)*0,6 = 30,564000 =&gt; A</t>
  </si>
  <si>
    <t>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</si>
  <si>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11333</t>
  </si>
  <si>
    <t>ODSTRANĚNÍ PODKLADU ZPEVNĚNÝCH PLOCH S ASFALT POJIVEM</t>
  </si>
  <si>
    <t>odstranění vrstev PM v prům. tl. 6,5 cm:5087,5*0,065 = 330,687500 =&gt; A</t>
  </si>
  <si>
    <t>11347</t>
  </si>
  <si>
    <t>ODSTRAN KRYTU ZPEVNĚNÝCH PLOCH Z DLAŽEB KOSTEK VČET PODKL</t>
  </si>
  <si>
    <t>4,21*(0,1+0,25) = 1,473500 =&gt; A</t>
  </si>
  <si>
    <t>11352</t>
  </si>
  <si>
    <t>ODSTRANĚNÍ CHODNÍKOVÝCH A SILNIČNÍCH OBRUBNÍKŮ BETONOVÝCH</t>
  </si>
  <si>
    <t>M</t>
  </si>
  <si>
    <t>ze situací bourání:12,52+7,52+5,3+12,19+12,67+5,09+14,39 = 69,680000 =&gt; A</t>
  </si>
  <si>
    <t>11372</t>
  </si>
  <si>
    <t>FRÉZOVÁNÍ ZPEVNĚNÝCH PLOCH ASFALTOVÝCH</t>
  </si>
  <si>
    <t>ze situací bourání:19397,603*0,1-(925*5,5*0,065)-4668,179*0,1 = 1142,254900 =&gt; A</t>
  </si>
  <si>
    <t>nebezpečný odpad</t>
  </si>
  <si>
    <t>ze situací bourání:4668,179*0,1 = 466,817900 =&gt; A</t>
  </si>
  <si>
    <t>113766</t>
  </si>
  <si>
    <t>FRÉZOVÁNÍ DRÁŽKY PRŮŘEZU DO 800MM2 V ASFALTOVÉ VOZOVCE</t>
  </si>
  <si>
    <t>dle pol.č.931326:3858,4 = 3858,400000 =&gt; A</t>
  </si>
  <si>
    <t>Položka zahrnuje veškerou manipulaci s vybouranou sutí a s vybouranými hmotami vč. uložení na skládku.</t>
  </si>
  <si>
    <t>12373</t>
  </si>
  <si>
    <t>ODKOP PRO SPOD STAVBU SILNIC A ŽELEZNIC TŘ. I</t>
  </si>
  <si>
    <t>z kubaturových listů:3210,609 = 3210,609000 =&gt; A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</si>
  <si>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</si>
  <si>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12573</t>
  </si>
  <si>
    <t>VYKOPÁVKY ZE ZEMNÍKŮ A SKLÁDEK TŘ. I</t>
  </si>
  <si>
    <t>zemina z deponie</t>
  </si>
  <si>
    <t>propustky:
(1,5*7,58)+(1,24*8,75)+(4,411*0,937)+(1,803*7,987) = 40,753668 =&gt; A 
obsypání vpustí:((1,2+0,9+0,9)*1,14)+((1,2+0,9+0,9)*1,03)+(1,5*1,5*1,71)+((1,2+0,9+0,9)*0,535) = 11,962500 =&gt; B 
silnice, dle tabulky kubatur:501,137 = 501,137000 =&gt; C 
A+B+C = 553,853168 =&gt; D</t>
  </si>
  <si>
    <t xml:space="preserve"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
</t>
  </si>
  <si>
    <t>12931</t>
  </si>
  <si>
    <t>ČIŠTĚNÍ PŘÍKOPŮ OD NÁNOSU DO 0,25M3/M</t>
  </si>
  <si>
    <t>ze situací:(3,193+13,076+117,307+10,885+11,891+29,725+44,281+4,415+16,017+6,695+6,556+15,686+9,318+20,329+33,811+31,818+22,88+22,87+33,478+30,508+9,479+39,828+84,199+5,948+26,963) = 651,156000 =&gt; A</t>
  </si>
  <si>
    <t>Součástí položky je vodorovná a svislá doprava, přemístění, přeložení, manipulace s materiálem a uložení na skládku.
 Nezahrnuje poplatek za skládku, který se vykazuje v položce 0141** (s výjimkou malého množství  materiálu, kde je možné poplatek zahrnout do jednotkové ceny položky – tento fakt musí být uveden v doplňujícím textu k položce)</t>
  </si>
  <si>
    <t>12940</t>
  </si>
  <si>
    <t>ČIŠTĚNÍ RÁMOVÝCH A KLENBOVÝCH PROPUSTŮ OD NÁNOSŮ</t>
  </si>
  <si>
    <t>rámový propustek 1: 1,0*1,5*7,117 = 10,675500 =&gt; A 
rámový propustek 2: 1,5*1,5*8,22 = 18,495000 =&gt; B 
A+B = 29,170500 =&gt; C</t>
  </si>
  <si>
    <t>12980</t>
  </si>
  <si>
    <t>ČIŠTĚNÍ ULIČNÍCH VPUSTÍ</t>
  </si>
  <si>
    <t>KUS</t>
  </si>
  <si>
    <t>CENA VČ. POPLATKU ZA SKLÁDKU</t>
  </si>
  <si>
    <t>ze situací:8 = 8,000000 =&gt; A</t>
  </si>
  <si>
    <t>12993</t>
  </si>
  <si>
    <t>ČIŠTĚNÍ POTRUBÍ DN DO 200MM</t>
  </si>
  <si>
    <t>propustky ze situací 
DN 150:7,029+3,134 = 10,163000 =&gt; A 
DN 200:7,184+4,658+2,713+4,426 = 18,981000 =&gt; B 
A+B = 29,144000 =&gt; C</t>
  </si>
  <si>
    <t>129945</t>
  </si>
  <si>
    <t>ČIŠTĚNÍ POTRUBÍ DN DO 300MM</t>
  </si>
  <si>
    <t>propustky ze situací, DN 300: 83,652 = 83,652000 =&gt; A</t>
  </si>
  <si>
    <t>129946</t>
  </si>
  <si>
    <t>ČIŠTĚNÍ POTRUBÍ DN DO 400MM</t>
  </si>
  <si>
    <t>propustky ze situací, DN 400:114,978 = 114,978000 =&gt; A</t>
  </si>
  <si>
    <t>129957</t>
  </si>
  <si>
    <t>ČIŠTĚNÍ POTRUBÍ DN DO 500MM</t>
  </si>
  <si>
    <t>propustky ze situací, DN 500:81,555 = 81,555000 =&gt; A</t>
  </si>
  <si>
    <t>12996</t>
  </si>
  <si>
    <t>ČIŠTĚNÍ POTRUBÍ DN DO 800MM</t>
  </si>
  <si>
    <t>propustky ze situací, DN 800:15,529 = 15,529000 =&gt; A</t>
  </si>
  <si>
    <t>13173</t>
  </si>
  <si>
    <t>HLOUBENÍ JAM ZAPAŽ I NEPAŽ TŘ. I</t>
  </si>
  <si>
    <t>propustek km 0,60908: (2,73*7,82)+(1,2+0,9+0,9)*1,14+(2,16*0,2)+(0,9*1,2*1,810) = 27,155400 =&gt; A 
propustek km 0,68014: (2,43*7,82)+(1,2+0,9+0,9)*1,03+(2,16*0,2)+(0,9*1,2*1,65) = 24,306600 =&gt; B 
propustek v km 2,78928: (1,066*8,73)+(1,5*1,5*1,71) = 13,153680 =&gt; C 
propustek v km 2,78928: (6,174*3,038)+(2,31*2+2,16*0,02) = 23,419812 =&gt; D 
uliční vpusti:4*(1,5*1,5*1,8) = 16,200000 =&gt; E 
A+B+C+D+E = 104,235492 =&gt; F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</si>
  <si>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</si>
  <si>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13273</t>
  </si>
  <si>
    <t>HLOUBENÍ RÝH ŠÍŘ DO 2M PAŽ I NEPAŽ TŘ. I</t>
  </si>
  <si>
    <t>vsakovací příkop (dle KL): 0,989*62,736 = 62,045904 =&gt; A 
kanalizační přípojky:(1,35*0,6*54,425+1,3*0,6*3,09) = 46,494450 =&gt; B 
A+B = 108,540354 =&gt; C</t>
  </si>
  <si>
    <t>17110</t>
  </si>
  <si>
    <t>ULOŽENÍ SYPANINY DO NÁSYPŮ SE ZHUTNĚNÍM</t>
  </si>
  <si>
    <t>dle tabulky kubatur: 501,137 = 501,137000 =&gt; A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</si>
  <si>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</si>
  <si>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17120</t>
  </si>
  <si>
    <t>ULOŽENÍ SYPANINY DO NÁSYPŮ A NA SKLÁDKY BEZ ZHUTNĚNÍ</t>
  </si>
  <si>
    <t>Uložení zeminy na trvalou skládku dle pol.č.12373, č. 13173, č.13273, č.12573:(3210,609+104,236+108,54)-553,854 = 2869,531000 =&gt; A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</si>
  <si>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</si>
  <si>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17320</t>
  </si>
  <si>
    <t>ZEMNÍ KRAJNICE A DOSYPÁVKY BEZ ZHUTNĚNÍ</t>
  </si>
  <si>
    <t>urovnání terénu z vykopané zeminy</t>
  </si>
  <si>
    <t>vygenerováno SW: 1288,192*0,1 = 128,819200 =&gt; A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</si>
  <si>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</si>
  <si>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17380</t>
  </si>
  <si>
    <t>ZEMNÍ KRAJNICE A DOSYPÁVKY Z NAKUPOVANÝCH MATERIÁLŮ</t>
  </si>
  <si>
    <t>urovnání terénu ŠD 0/32</t>
  </si>
  <si>
    <t>ze situací: (384,773*0,1)+(267,635*0,15)+(92,347*0,25) = 101,709300 =&gt; A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</si>
  <si>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</si>
  <si>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17411</t>
  </si>
  <si>
    <t>ZÁSYP JAM A RÝH ZEMINOU SE ZHUTNĚNÍM</t>
  </si>
  <si>
    <t>Dle pol. č. 12573:4,411*0,937 = 4,133107 =&gt; A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</si>
  <si>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</si>
  <si>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</si>
  <si>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</si>
  <si>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zásyp nenamrzavým materiálem - ŠD</t>
  </si>
  <si>
    <t>zásyp potrubí: (54,425+3,09)*0,6*0,75 = 25,881750 =&gt; A 
vsakovací příkop:(62,7*0,6*0,5) = 18,810000 =&gt; B 
propustky:(0,488*6,22)+(0,464*7,17)+(5,889*1,177*0,2)+(7,225*0,512) = 11,447711 =&gt; C 
A+B+C = 56,139461 =&gt; D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</si>
  <si>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</si>
  <si>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zásyp štěrkopískem</t>
  </si>
  <si>
    <t>vsakovací příkop:62,7*0,6*0,3 = 11,286000 =&gt; A</t>
  </si>
  <si>
    <t>17511</t>
  </si>
  <si>
    <t>OBSYP POTRUBÍ A OBJEKTŮ SE ZHUTNĚNÍM</t>
  </si>
  <si>
    <t>obsyp nenamrzavou zeminou</t>
  </si>
  <si>
    <t>Dle pol. č. 12573, propustky:(1,5*7,58)+(1,24*8,75)+(1,803*7,987) = 36,620561 =&gt; A 
Dle pol. č. 12573, obsyp vpustí :11,963 = 11,963000 =&gt; B 
A+B = 48,583561 =&gt; C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</si>
  <si>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</si>
  <si>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17581</t>
  </si>
  <si>
    <t>OBSYP POTRUBÍ A OBJEKTŮ Z NAKUPOVANÝCH MATERIÁLŮ</t>
  </si>
  <si>
    <t>obsyp pískem</t>
  </si>
  <si>
    <t>obsyp kanal. potrubí přípojek:((0,25*54,425*0,6)-(3,142*0,075*0,075*54,425))+((0,2*3,09*0,6)-(3,142*0,05*0,05*3,09)) = 7,548384 =&gt; A 
obsyp dle D.1.1.10, propustek 2,78928: (8,73*0,278) = 2,426940 =&gt; B 
A+B = 9,975324 =&gt; C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</si>
  <si>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</si>
  <si>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18110</t>
  </si>
  <si>
    <t>ÚPRAVA PLÁNĚ SE ZHUTNĚNÍM V HORNINĚ TŘ. I</t>
  </si>
  <si>
    <t>ze situace: 9616,717 = 9616,717000 =&gt; A</t>
  </si>
  <si>
    <t>položka zahrnuje úpravu pláně včetně vyrovnání výškových rozdílů. Míru zhutnění určuje projekt.</t>
  </si>
  <si>
    <t>1 - Zemní práce</t>
  </si>
  <si>
    <t>Zemní práce</t>
  </si>
  <si>
    <t>289971</t>
  </si>
  <si>
    <t>OPLÁŠTĚNÍ (ZPEVNĚNÍ) Z GEOTEXTILIE</t>
  </si>
  <si>
    <t>vsakovací příkop, separační geotextilie včetně přesahů 10 %:62,7*((0,6+0,6+0,8+0,8)*1,1) = 193,116000 =&gt; A</t>
  </si>
  <si>
    <t>Položka zahrnuje:
- dodávku předepsané geotextilie
- úpravu, očištění a ochranu podkladu
- přichycení k podkladu, případně zatížení
- úpravy spojů a zajištění okrajů
- úpravy pro odvodnění
- nutné přesahy
- mimostaveništní a vnitrostaveništní dopravu</t>
  </si>
  <si>
    <t>2 - Základy</t>
  </si>
  <si>
    <t>Základy</t>
  </si>
  <si>
    <t>32711</t>
  </si>
  <si>
    <t>ZDI OPĚR, ZÁRUB, NÁBŘEŽ Z DÍLCŮ BETON</t>
  </si>
  <si>
    <t>palisáda do beton. lože C20/25 XF3, š.160 mm, v. 1000 mm:75ks*0,16*0,16*1,0 = 1,920000 =&gt; A 
palisáda do beton. lože C20/25 XF3, š.160 mm, v. 600 mm:109ks*0,16*0,16*0,6 = 1,674240 =&gt; B 
palisáda do beton. lože C20/25 XF3, š.160 mm, v. 400 mm:13ks*0,16*0,16*0,4 = 0,133120 =&gt; C 
A+B+C = 3,727360 =&gt; D</t>
  </si>
  <si>
    <t xml:space="preserve">- dodání dílce požadovaného tvaru a vlastností, jeho skladování, doprava a osazení do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pod.).
</t>
  </si>
  <si>
    <t>3 - Svislé konstrukce</t>
  </si>
  <si>
    <t>Svislé konstrukce</t>
  </si>
  <si>
    <t>45131A</t>
  </si>
  <si>
    <t>PODKLADNÍ A VÝPLŇOVÉ VRSTVY Z PROSTÉHO BETONU C20/25</t>
  </si>
  <si>
    <t>C20/25 XF3</t>
  </si>
  <si>
    <t>palisády, ze situace 1.1.3.4.:((13/197)*31,9*0,054)+((109/197)*31,9*0,108)+((75/197)*31,9*0,108) = 3,331526 =&gt; A 
propustek km 0,60908:(1,1*0,2*9,45)+(2,16*0,2) = 2,511000 =&gt; B 
propustek km 0,68014:(1,1*0,2*9,81)+(2,16*0,2) = 2,590200 =&gt; C 
propustek km 2,83534:(1,1*0,2*9,81)+(2,16+0,2) = 4,518200 =&gt; D 
pod dlažbou z LK u propustků:(10,92+11,16+3,485+6,752)*0,1 = 3,231700 =&gt; F 
pod žlab z polymerbetonu::0,065m2*46,5m = 3,022500 =&gt; E 
A+B+C+D+F+E = 19,205126 =&gt; G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</si>
  <si>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</si>
  <si>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45157</t>
  </si>
  <si>
    <t>PODKLADNÍ A VÝPLŇOVÉ VRSTVY Z KAMENIVA TĚŽENÉHO</t>
  </si>
  <si>
    <t>pískové lože kanal. přípojek: (0,1*54,425*0,6)+(0,1*3,09*0,6) = 3,450900 =&gt; A</t>
  </si>
  <si>
    <t>položka zahrnuje dodávku předepsaného kameniva, mimostaveništní a vnitrostaveništní dopravu a jeho uložení
není-li v zadávací dokumentaci uvedeno jinak, jedná se o nakupovaný materiál</t>
  </si>
  <si>
    <t>45731A</t>
  </si>
  <si>
    <t>VYROVNÁVACÍ A SPÁDOVÝ PROSTÝ BETON C20/25</t>
  </si>
  <si>
    <t>betonová plocha tl cca 20 cm C20/25 XF3</t>
  </si>
  <si>
    <t>vygenerováno SW, ze situace: 0,522*0,2 = 0,104400 =&gt; A</t>
  </si>
  <si>
    <t>465512</t>
  </si>
  <si>
    <t>DLAŽBY Z LOMOVÉHO KAMENE NA MC</t>
  </si>
  <si>
    <t>odláždění svahu lomovým kamenem tl. 20 cm:
(21,790+4,915+10,932+4,606+10,916+4,933)*0,2 = 11,618400 =&gt; A 
obložení výtoku propustků tl. 20 cm, množství vygenerováno SW:
(10,92+11,16+3,485+6,752)*0,2 = 6,463400 =&gt; B 
A+B = 18,081800 =&gt; C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</si>
  <si>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</si>
  <si>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465923</t>
  </si>
  <si>
    <t>PŘEDLÁŽDĚNÍ DLAŽBY Z BETON DLAŽDIC</t>
  </si>
  <si>
    <t>ze situací: 4,375+3,646+0,949+0,799+0,509+1,920 = 12,198000 =&gt; A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</si>
  <si>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předepsanou dokumentací a pro předepsanou výplň spar
- nutné zemní práce (svahování, úpravu pláně a pod.)
- nezahrnuje podklad pod dlažbu, vykazuje se samostatně položkami SD 45</t>
  </si>
  <si>
    <t>4 - Vodorovné konstrukce</t>
  </si>
  <si>
    <t>Vodorovné konstrukce</t>
  </si>
  <si>
    <t>56334</t>
  </si>
  <si>
    <t>VOZOVKOVÉ VRSTVY ZE ŠTĚRKODRTI TL. DO 200MM</t>
  </si>
  <si>
    <t>ze situace:9616,717 = 9616,717000 =&gt; A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</si>
  <si>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</si>
  <si>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567303</t>
  </si>
  <si>
    <t>VRSTVY PRO OBNOVU A OPRAVY ZE ŠTĚRKODRTI</t>
  </si>
  <si>
    <t>ŠDb</t>
  </si>
  <si>
    <t>propustky:(0,488*6,22)+(0,464*7,17)+(5,889*1,177*0,2)+(7,225*0,512) = 11,447711 =&gt; A</t>
  </si>
  <si>
    <t>56960</t>
  </si>
  <si>
    <t>ZPEVNĚNÍ KRAJNIC Z RECYKLOVANÉHO MATERIÁLU</t>
  </si>
  <si>
    <t>R-mat v tl. 10 - 25 cm.</t>
  </si>
  <si>
    <t>ze situací: 0,1*(4,36+12,219+23,395+12,843+25,375+21,381+104,931+106,089+14,96+2,983+6,661+46,293+21,626+23,854+3,585+33,672+18,142+3,223+43,334+6,528+127,132+45,882+36,452+45,355+31,454+59,408+314,723+158,216+320,92+8,816+10,762+33,82+81,18+37,69+160,755+37,962+19,639+7,359)+0,15*(36,52+13,328+28,345+36,33+48,096+13,927+10,72+4,142+19,46+27,156+4,93+34,368+29,883+223,25+29,457)+0,25*(28,588) = 298,431700 =&gt; A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</si>
  <si>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</si>
  <si>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572123</t>
  </si>
  <si>
    <t>INFILTRAČNÍ POSTŘIK Z EMULZE DO 1,0KG/M2</t>
  </si>
  <si>
    <t>PI-E 1,00 kg/m2</t>
  </si>
  <si>
    <t>dle pol.č.574E58:
13955,793 = 13955,793000 =&gt; A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</si>
  <si>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</si>
  <si>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</si>
  <si>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>SPOJOVACÍ POSTŘIK Z EMULZE DO 0,5KG/M2</t>
  </si>
  <si>
    <t>PS-E 0,25 kg/m2</t>
  </si>
  <si>
    <t>vygenerováno SW
konstrukce A:6725,274 = 6725,274000 =&gt; A 
konstrukce B:3666,608+3758,273 = 7424,881000 =&gt; B 
konstrukce C:9616,717+9857,135 = 19473,852000 =&gt; C 
A+B+C = 33624,007000 =&gt; D</t>
  </si>
  <si>
    <t>572223</t>
  </si>
  <si>
    <t>SPOJOVACÍ POSTŘIK Z EMULZE DO 1,0KG/M2</t>
  </si>
  <si>
    <t>PS-E 1,0 kg/m2</t>
  </si>
  <si>
    <t>ze situace: 6893,406 = 6893,406000 =&gt; A</t>
  </si>
  <si>
    <t>574A34</t>
  </si>
  <si>
    <t>ASFALTOVÝ BETON PRO OBRUSNÉ VRSTVY ACO 11+, 11S TL. 40MM</t>
  </si>
  <si>
    <t>ACO 11+</t>
  </si>
  <si>
    <t>vygenerováno SW
konstrukce A:6725,274 = 6725,274000 =&gt; A 
konstrukce B:3666,608 = 3666,608000 =&gt; B 
konstrukce C:9616,717 = 9616,717000 =&gt; C 
A+B+C = 20008,599000 =&gt; D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</si>
  <si>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</si>
  <si>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574C56</t>
  </si>
  <si>
    <t>ASFALTOVÝ BETON PRO LOŽNÍ VRSTVY ACL 16+, 16S TL. 60MM</t>
  </si>
  <si>
    <t>ACL 16+ CRmB</t>
  </si>
  <si>
    <t>vygenerováno SW
konstrukce A:6893,406 = 6893,406000 =&gt; A 
konstrukce B:3758,273 = 3758,273000 =&gt; B 
konstrukce C:9857,135 = 9857,135000 =&gt; C 
A+B+C = 20508,814000 =&gt; D</t>
  </si>
  <si>
    <t>574E58</t>
  </si>
  <si>
    <t>ASFALTOVÝ BETON PRO PODKLADNÍ VRSTVY ACP 22+, 22S TL. 60MM</t>
  </si>
  <si>
    <t>ACP 22+</t>
  </si>
  <si>
    <t>vygenerováno SW
konstrukce B:3852,23 = 3852,230000 =&gt; A 
konstrukce C:10103,563 = 10103,563000 =&gt; B 
A+B = 13955,793000 =&gt; C</t>
  </si>
  <si>
    <t>58261A</t>
  </si>
  <si>
    <t>KRYTY Z BETON DLAŽDIC SE ZÁMKEM BAREV RELIÉF TL 60MM DO LOŽE Z KAM</t>
  </si>
  <si>
    <t>ze situace:1,25 = 1,250000 =&gt; A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</si>
  <si>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</si>
  <si>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5 - Komunikace</t>
  </si>
  <si>
    <t>Komunikace</t>
  </si>
  <si>
    <t>87427</t>
  </si>
  <si>
    <t>POTRUBÍ Z TRUB PLASTOVÝCH ODPADNÍCH DN DO 100MM</t>
  </si>
  <si>
    <t>ze situace: 3,09 = 3,090000 =&gt; A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</si>
  <si>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</si>
  <si>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87433</t>
  </si>
  <si>
    <t>POTRUBÍ Z TRUB PLASTOVÝCH ODPADNÍCH DN DO 150MM</t>
  </si>
  <si>
    <t>ze situací:4,425+50,0 = 54,425000 =&gt; A</t>
  </si>
  <si>
    <t>87434</t>
  </si>
  <si>
    <t>POTRUBÍ Z TRUB PLASTOVÝCH ODPADNÍCH DN DO 200MM</t>
  </si>
  <si>
    <t>propust km 2,78928: 8,73 = 8,730000 =&gt; A</t>
  </si>
  <si>
    <t>89712</t>
  </si>
  <si>
    <t>VPUSŤ KANALIZAČNÍ ULIČNÍ KOMPLETNÍ Z BETONOVÝCH DÍLCŮ</t>
  </si>
  <si>
    <t>ze situací:4 = 4,000000 =&gt; A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</si>
  <si>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</si>
  <si>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89721</t>
  </si>
  <si>
    <t>VPUSŤ KANALIZAČNÍ HORSKÁ KOMPLETNÍ MONOLITICKÁ BETONOVÁ</t>
  </si>
  <si>
    <t>šachta š. 1,10 m, d. 1,35 m, v. 1,00 m</t>
  </si>
  <si>
    <t>ze situace, km 1,645: 1 = 1,000000 =&gt; A</t>
  </si>
  <si>
    <t>položka zahrnuje:
- mříže s rámem, koše na bahno,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zřízení  všech  požadovaných  otvorů, kapes, výklenků, prostupů, dutin, drážek a pod., vč. ztížení práce a úprav  kolem nich,
- nátěry zabraňující soudržnost betonu a bednění,
- výplň, těsnění  a tmelení spar a spojů,
- opatření  povrchů  betonu  izolací  proti zemní vlhkosti v částech, kde přijdou do styku se zeminou nebo kamenivem,
- předepsané podkladní konstrukce</t>
  </si>
  <si>
    <t>89722</t>
  </si>
  <si>
    <t>VPUSŤ KANALIZAČNÍ HORSKÁ KOMPLETNÍ Z BETON DÍLCŮ</t>
  </si>
  <si>
    <t>ze situace, km 0,68089:1 = 1,000000 =&gt; A 
ze situace, km 0,60908:1 = 1,000000 =&gt; B 
ze situace, km 0,68014:1 = 1,000000 =&gt; C 
ze situace, km 2,83534:1 = 1,000000 =&gt; D 
A+B+C+D = 4,000000 =&gt; E</t>
  </si>
  <si>
    <t>897544</t>
  </si>
  <si>
    <t>VPUSŤ ODVOD ŽLABŮ Z POLYMERBETONU SV. ŠÍŘKY DO 250MM</t>
  </si>
  <si>
    <t>Dle PD, příl. č. D.1.1.3.1; D.1.1.5:1 = 1,000000 =&gt; A</t>
  </si>
  <si>
    <t>položka zahrnuje dodávku a osazení předepsaného dílce včetně mříže
nezahrnuje předepsané podkladní konstrukce</t>
  </si>
  <si>
    <t>899122</t>
  </si>
  <si>
    <t>MŘÍŽE LITINOVÉ SAMOSTATNÉ</t>
  </si>
  <si>
    <t>dvojitá mříž pro horskou vpusť</t>
  </si>
  <si>
    <t>ze situace, km 0,4131:1 = 1,000000 =&gt; A</t>
  </si>
  <si>
    <t>Položka zahrnuje dodávku a osazení předepsané mříže včetně rámu</t>
  </si>
  <si>
    <t>89922</t>
  </si>
  <si>
    <t>VÝŠKOVÁ ÚPRAVA MŘÍŽÍ</t>
  </si>
  <si>
    <t>ze situací: 14 = 14,000000 =&gt; A</t>
  </si>
  <si>
    <t>- položka výškové úpravy zahrnuje všechny nutné práce a materiály pro zvýšení nebo snížení zařízení (včetně nutné úpravy stávajícího povrchu vozovky nebo chodníku).</t>
  </si>
  <si>
    <t>89923</t>
  </si>
  <si>
    <t>VÝŠKOVÁ ÚPRAVA KRYCÍCH HRNCŮ</t>
  </si>
  <si>
    <t>ze situací: 52 = 52,000000 =&gt; A</t>
  </si>
  <si>
    <t>8 - Potrubí</t>
  </si>
  <si>
    <t>Potrubí</t>
  </si>
  <si>
    <t>9111A3</t>
  </si>
  <si>
    <t>ZÁBRADLÍ SILNIČNÍ S VODOR MADLY - DEMONTÁŽ S PŘESUNEM</t>
  </si>
  <si>
    <t>ze situací:1,2+3+4,5+3+3,1+3+3,1+4,06+4,04+3,52+3,52+3,9+5,01 = 44,950000 =&gt; A</t>
  </si>
  <si>
    <t>položka zahrnuje:
- demontáž a odstranění zařízení
- jeho odvoz na předepsané místo</t>
  </si>
  <si>
    <t>9113A1</t>
  </si>
  <si>
    <t>SVODIDLO OCEL SILNIČ JEDNOSTR, ÚROVEŇ ZADRŽ N1, N2 - DODÁVKA A MONTÁŽ</t>
  </si>
  <si>
    <t>ze situací DZ sloupky po 4m:318,3 = 318,300000 =&gt; A 
ze situací DZ sloupky po 2m:675,7 = 675,700000 =&gt; B 
A+B = 994,000000 =&gt; C</t>
  </si>
  <si>
    <t>položka zahrnuje:
- kompletní dodávku všech dílů ocelového svodidla s předepsanou povrchovou úpravou včetně spojovacích prvků
- montáž a osazení svodidla, osazení sloupků zaberaněním nebo osazením do betonových bloků (včetně betonových bloků a nutných zemních prací
- ukončení zapuštěním do betonových bloků (včetně betonového bloku a nutných zemních prací) nebo koncovkou
- přechod na jiný typ svodidla nebo přes mostní závěr
- ochranu proti bludným proudům a vývody pro jejich měření
nezahrnuje odrazky nebo retroreflexní fólie</t>
  </si>
  <si>
    <t>9113A3</t>
  </si>
  <si>
    <t>SVODIDLO OCEL SILNIČ JEDNOSTR, ÚROVEŇ ZADRŽ N1, N2 - DEMONTÁŽ S PŘESUNEM</t>
  </si>
  <si>
    <t>ze situací bourání:64,75 = 64,750000 =&gt; A</t>
  </si>
  <si>
    <t>91228</t>
  </si>
  <si>
    <t>SMĚROVÉ SLOUPKY Z PLAST HMOT VČETNĚ ODRAZNÉHO PÁSKU</t>
  </si>
  <si>
    <t>Červené sloupky Z11g</t>
  </si>
  <si>
    <t>10 = 10,000000 =&gt; A</t>
  </si>
  <si>
    <t>položka zahrnuje:
- dodání a osazení sloupku včetně nutných zemních prací
- vnitrostaveništní a mimostaveništní doprava
- odrazky plastové nebo z retroreflexní fólie</t>
  </si>
  <si>
    <t>912283</t>
  </si>
  <si>
    <t>SMĚROVÉ SLOUPKY Z PLAST HMOT - DEMONTÁŽ A ODVOZ</t>
  </si>
  <si>
    <t>20 = 20,000000 =&gt; A</t>
  </si>
  <si>
    <t>položka zahrnuje demontáž stávajícího sloupku, jeho odvoz do skladu nebo na skládku</t>
  </si>
  <si>
    <t>914121</t>
  </si>
  <si>
    <t>DOPRAVNÍ ZNAČKY ZÁKLADNÍ VELIKOSTI OCELOVÉ FÓLIE TŘ 1 - DODÁVKA A MONTÁŽ</t>
  </si>
  <si>
    <t>ze situací DZ 
P2:22+E2b:8+P8: 2+P7:2+ P414: = 48,000000 =&gt; A</t>
  </si>
  <si>
    <t xml:space="preserve">položka zahrnuje:
- dodávku a montáž značek v požadovaném provedení
</t>
  </si>
  <si>
    <t>914123</t>
  </si>
  <si>
    <t>DOPRAVNÍ ZNAČKY ZÁKLADNÍ VELIKOSTI OCELOVÉ FÓLIE TŘ 1 - DEMONTÁŽ</t>
  </si>
  <si>
    <t>ze situací
P2:2+ P4:1+ E2b:1 = 4,000000 =&gt; A</t>
  </si>
  <si>
    <t>Položka zahrnuje odstranění, demontáž a odklizení materiálu s odvozem na předepsané místo</t>
  </si>
  <si>
    <t>914921</t>
  </si>
  <si>
    <t>SLOUPKY A STOJKY DOPRAVNÍCH ZNAČEK Z OCEL TRUBEK DO PATKY - DODÁVKA A MONTÁŽ</t>
  </si>
  <si>
    <t>ze situací DZ:37 = 37,000000 =&gt; A</t>
  </si>
  <si>
    <t xml:space="preserve">položka zahrnuje:
- sloupky a upevňovací zařízení včetně jejich osazení (betonová patka, zemní práce)
</t>
  </si>
  <si>
    <t>914923</t>
  </si>
  <si>
    <t>SLOUPKY A STOJKY DZ Z OCEL TRUBEK DO PATKY DEMONTÁŽ</t>
  </si>
  <si>
    <t>ze situací DZ:3 = 3,000000 =&gt; A</t>
  </si>
  <si>
    <t>915111</t>
  </si>
  <si>
    <t>VODOROVNÉ DOPRAVNÍ ZNAČENÍ BARVOU HLADKÉ - DODÁVKA A POKLÁDKA</t>
  </si>
  <si>
    <t>V4, ze situace DZ:6551,2*0,125 = 818,900000 =&gt; A 
V2b, ze situace DZ:31,86 = 31,860000 =&gt; B 
V11, ze situace DZ:24,456 = 24,456000 =&gt; C 
V5, ze situace DZ:3,955 = 3,955000 =&gt; D 
V1a, ze situace DZ:0,961 = 0,961000 =&gt; E 
V15, ze situace DZ:6,71 = 6,710000 =&gt; F 
A+B+C+D+E+F = 886,842000 =&gt; G</t>
  </si>
  <si>
    <t>položka zahrnuje:
- dodání a pokládku nátěrového materiálu (měří se pouze natíraná plocha)
- předznačení a reflexní úpravu</t>
  </si>
  <si>
    <t>915211</t>
  </si>
  <si>
    <t>VODOROVNÉ DOPRAVNÍ ZNAČENÍ PLASTEM HLADKÉ - DODÁVKA A POKLÁDKA</t>
  </si>
  <si>
    <t>dle pol.č. 915111:886,842 = 886,842000 =&gt; A</t>
  </si>
  <si>
    <t>917211</t>
  </si>
  <si>
    <t>ZÁHONOVÉ OBRUBY Z BETONOVÝCH OBRUBNÍKŮ ŠÍŘ 50MM</t>
  </si>
  <si>
    <t>do betonového lože C20/25 XF3</t>
  </si>
  <si>
    <t>ze situace, obruba záhonová 50/200/1000: 6 = 6,000000 =&gt; A</t>
  </si>
  <si>
    <t>Položka zahrnuje:
dodání a pokládku betonových obrubníků o rozměrech předepsaných zadávací dokumentací
betonové lože i boční betonovou opěrku.</t>
  </si>
  <si>
    <t>917224</t>
  </si>
  <si>
    <t>SILNIČNÍ A CHODNÍKOVÉ OBRUBY Z BETONOVÝCH OBRUBNÍKŮ ŠÍŘ 150MM</t>
  </si>
  <si>
    <t>odměřeno ze situace
betonová obruba silniční 250/150/1000: 1174,506 = 1174,506000 =&gt; A 
betonová obruba silniční přejízdná 150/150/100:139,263 = 139,263000 =&gt; B 
betonová obruba silniční 300/150/1000:16 = 16,000000 =&gt; C 
A+B+C = 1329,769000 =&gt; D</t>
  </si>
  <si>
    <t>91723</t>
  </si>
  <si>
    <t>OBRUBY Z BETON KRAJNÍKŮ</t>
  </si>
  <si>
    <t>betonový krajník 80/250/1000 do lože z betonu C20/25 XF3</t>
  </si>
  <si>
    <t>ze situace:47,18 = 47,180000 =&gt; A</t>
  </si>
  <si>
    <t>Položka zahrnuje:
dodání a pokládku betonových krajníků o rozměrech předepsaných zadávací dokumentací
betonové lože i boční betonovou opěrku.</t>
  </si>
  <si>
    <t>9183D1</t>
  </si>
  <si>
    <t>PROPUSTY Z TRUB DN 600MM BETONOVÝCH</t>
  </si>
  <si>
    <t>ze situací:9,45+9,81+9,81 = 29,070000 =&gt; A</t>
  </si>
  <si>
    <t>Položka zahrnuje:
- dodání a položení potrubí z trub z dokumentací předepsaného materiálu a předepsaného průměru
- případné úpravy trub (zkrácení, šikmé seříznutí)
Nezahrnuje podkladní vrstvy a obetonování.</t>
  </si>
  <si>
    <t>931324</t>
  </si>
  <si>
    <t>TĚSNĚNÍ DILATAČ SPAR ASF ZÁLIVKOU MODIFIK PRŮŘ DO 400MM2</t>
  </si>
  <si>
    <t>nalití hrany asf. modif zálivkou (podél obrub)</t>
  </si>
  <si>
    <t>ze situací: 2310,095 = 2310,095000 =&gt; A</t>
  </si>
  <si>
    <t>položka zahrnuje dodávku a osazení předepsaného materiálu, očištění ploch spáry před úpravou, očištění okolí spáry po úpravě
nezahrnuje těsnící profil</t>
  </si>
  <si>
    <t>931326</t>
  </si>
  <si>
    <t>TĚSNĚNÍ DILATAČ SPAR ASF ZÁLIVKOU MODIFIK PRŮŘ DO 800MM2</t>
  </si>
  <si>
    <t>ze situací: 3858,4 = 3858,400000 =&gt; A</t>
  </si>
  <si>
    <t>935212</t>
  </si>
  <si>
    <t>PŘÍKOPOVÉ ŽLABY Z BETON TVÁRNIC ŠÍŘ DO 600MM DO BETONU TL 100MM</t>
  </si>
  <si>
    <t>ze situací:
788,603 = 788,603000 =&gt; A</t>
  </si>
  <si>
    <t>položka zahrnuje:
- dodávku a uložení příkopových tvárnic předepsaného rozměru a kvality
- dodání a rozprostření lože z předepsaného materiálu v předepsané kvalitěa v předepsané tloušťce
- veškerou manipulaci s materiálem, vnitrostaveništní i mimostaveništní dopravu
- ukončení, patky, spárování
- měří se v metrech běžných délky osy žlabu</t>
  </si>
  <si>
    <t>93544</t>
  </si>
  <si>
    <t>ŽLABY Z DÍLCŮ Z POLYMERBET SVĚTLÉ ŠÍŘKY DO 250MM VČET MŘÍŽÍ</t>
  </si>
  <si>
    <t>Dle PD č. D.1.1.3.1; D.1.1.5:46,0 = 46,000000 =&gt; A</t>
  </si>
  <si>
    <t>položka zahrnuje:
-dodávku a uložení dílců žlabu z předepsaného materiálu předepsaných rozměrů včetně mříže
- spárování, úpravy vtoku a výtoku
- nezahrnuje nutné zemní práce, předepsané lože, obetonování
- měří se v metrech běžných délky osy žlabu, odečítají se čistící kusy a vpustě</t>
  </si>
  <si>
    <t>935812</t>
  </si>
  <si>
    <t>ŽLABY A RIGOLY DLÁŽDĚNÉ Z KOSTEK DROBNÝCH DO BETONU TL 100MM</t>
  </si>
  <si>
    <t>ze situací: 106,12 = 106,120000 =&gt; A</t>
  </si>
  <si>
    <t>položka zahrnuje:
- dodání a uložení předepsaného dlažebního materiálu v požadované kvalitě do předepsaného tvaru a v předepsané šířce
- dodání a rozprostření lože z předepsaného materiálu v předepsané tloušťce a šířce
- úpravu napojení a ukončení
- vnitrostaveništní i mimostaveništní dopravu
- měří se vydlážděná plocha.</t>
  </si>
  <si>
    <t>936502</t>
  </si>
  <si>
    <t>DROBNÉ DOPLŇK KONSTR KOVOVÉ POZINK</t>
  </si>
  <si>
    <t>KG</t>
  </si>
  <si>
    <t>přejezd žlab - kovová konstrukce z pororoštu umístěná u vstupu/vjezdu přes odvodňovací žlab</t>
  </si>
  <si>
    <t>((0,85*2,3)+(0,85*5,5))*20kg/m2 = 132,600000 =&gt; A</t>
  </si>
  <si>
    <t>položka zahrnuje:
- dílenská dokumentace, včetně technologického předpisu spojování
- dodání  materiálu  v požadované kvalitě a výroba konstrukce i dílenská (včetně  pomůcek,  přípravků a prostředků pro výrobu) bez ohledu na náročnost a její hmotnost, dílenská montáž
- dodání spojovacího materiálu
- zřízení  montážních  a  dilatačních  spojů,  spar, včetně potřebných úprav, vložek, opracování, očištění a ošetření
- podpěr. konstr. a lešení všech druhů pro montáž konstrukcí i doplňkových, včetně požadovaných otvorů, ochranných a bezpečnostních opatření a základů pro tyto konstrukce a lešení
- jakákoliv doprava a manipulace dílců  a  montážních  sestav,  včetně  dopravy konstrukce z výrobny na stavbu
- montáž konstrukce na staveništi, včetně montážních prostředků a pomůcek a zednických výpomocí
- výplň, těsnění a tmelení spar a spojů
- čištění konstrukce a odstranění všech vrubů (vrypy, otlačeniny a pod.)
- všechny druhy ocelového kotvení
- dílenskou přejímku a montážní prohlídku, včetně požadovaných dokladů
- zřízení kotevních otvorů nebo jam, nejsou-li částí jiné konstrukce, jejich úpravy, očištění a ošetření
- osazení kotvení nebo přímo částí konstrukce do podpůrné konstrukce nebo do zeminy
- výplň kotevních otvorů  (příp.  podlití  patních  desek)  maltou,  betonem  nebo  jinou speciální hmotou, vyplnění jam zeminou
- předepsanou protikorozní ochranu a nátěry konstrukcí
- osazení měřících zařízení a úpravy pro ně
- ochranná opatření před účinky bludných proudů</t>
  </si>
  <si>
    <t>96615</t>
  </si>
  <si>
    <t>BOURÁNÍ KONSTRUKCÍ Z PROSTÉHO BETONU</t>
  </si>
  <si>
    <t>bourání čel propustku, km 0,60908:(1,5*1,5*0,3)*2 = 1,350000 =&gt; A 
bourání čela propustku, km 0,68014:1,3*1,8*0,35 = 0,819000 =&gt; B 
bourání čela propustku, km 2,83534:0,7*0,7*1,5 = 0,735000 =&gt; C 
A+B+C = 2,904000 =&gt; D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</si>
  <si>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</si>
  <si>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966345</t>
  </si>
  <si>
    <t>BOURÁNÍ PROPUSTŮ Z TRUB DN DO 300MM</t>
  </si>
  <si>
    <t>odstranění beton. trouby DN300, ze situace:8,73 = 8,730000 =&gt; A</t>
  </si>
  <si>
    <t>položka zahrnuje:
- odstranění trub včetně případného obetonování a lože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
- nezahrnuje bourání čel, vtokových a výtokových jímek, odstranění zábradlí</t>
  </si>
  <si>
    <t>966346</t>
  </si>
  <si>
    <t>BOURÁNÍ PROPUSTŮ Z TRUB DN DO 400MM</t>
  </si>
  <si>
    <t>odstranění beton. trouby DN400, ze situace:7,82+10,56 = 18,380000 =&gt; A</t>
  </si>
  <si>
    <t>966358</t>
  </si>
  <si>
    <t>BOURÁNÍ PROPUSTŮ Z TRUB DN DO 600MM</t>
  </si>
  <si>
    <t>odstranění beton. trouby DN600, ze situace:6,666 = 6,666000 =&gt; A</t>
  </si>
  <si>
    <t>96652</t>
  </si>
  <si>
    <t>ODSTRANĚNÍ ŽLABŮ Z DÍLCŮ (VČET ŠTĚRBINOVÝCH) ŠÍŘKY 150MM</t>
  </si>
  <si>
    <t>3,01 = 3,010000 =&gt; A</t>
  </si>
  <si>
    <t xml:space="preserve">- zahrnuje vybourání žlabů včetně podkladních vrstev a eventuelních mříží
- zahrnuje veškerou manipulaci s vybouranou sutí a hmotami včetně uložení na skládku
- nezahrnuje poplatek za skládku, vykáže se v samostatné položce 014** (s výjimkou malého množství bouraného materiálu, kde je možné poplatek zahrnout do jednotkové ceny bourání – tento fakt musí být uveden v doplňujícím textu k položce)
</t>
  </si>
  <si>
    <t>96687</t>
  </si>
  <si>
    <t>VYBOURÁNÍ ULIČNÍCH VPUSTÍ KOMPLETNÍCH</t>
  </si>
  <si>
    <t>2 = 2,000000 =&gt; A</t>
  </si>
  <si>
    <t>položka zahrnuje:
- kompletní bourací práce včetně nezbytného rozsahu zemních prací,
- veškerou manipulaci s vybouranou sutí a hmotami včetně uložení na skládku,
- veškeré další práce plynoucí z technologického předpisu a z platných předpisů,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</si>
  <si>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96718</t>
  </si>
  <si>
    <t>VYBOURÁNÍ ČÁSTÍ KONSTRUKCÍ KOVOVÝCH</t>
  </si>
  <si>
    <t>vybourání stávajícího rámu s mříží HV
CENA VČ. POPLATKU ZA SKLÁDKU</t>
  </si>
  <si>
    <t>ze situace, km 0,4131:1*0,245t = 0,245000 =&gt; A</t>
  </si>
  <si>
    <t>položka zahrnuje:
- veškerou manipulaci s vybouranou sutí a hmotami včetně uložení na skládku,
- veškeré další práce plynoucí z technologického předpisu a z platných předpisů,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</si>
  <si>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97613</t>
  </si>
  <si>
    <t>VYBOURÁNÍ DROBNÝCH PŘEDMĚTŮ CIHELNÝCH</t>
  </si>
  <si>
    <t>CENA VČ. POPLATKU ZA SKLÁDKU
zděná šachta 1,1*1,35*1,0m, tl. stěny cca 0,15m</t>
  </si>
  <si>
    <t>(2*1,35*1*0,15)+((1,1-0,15-0,15)*1*0,15)+(1,35*1,1*0,15) = 0,747750 =&gt; A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</si>
  <si>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</si>
  <si>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97617</t>
  </si>
  <si>
    <t>VYBOURÁNÍ DROBNÝCH PŘEDMĚTŮ KOVOVÝCH</t>
  </si>
  <si>
    <t>odstranění vtokové mříže
CENA VČ. POPLATKU ZA SKLÁDKU</t>
  </si>
  <si>
    <t>1ks = 1,000000 =&gt; A</t>
  </si>
  <si>
    <t>9 - Ostatní konstrukce a práce</t>
  </si>
  <si>
    <t>Ostatní konstrukce a práce</t>
  </si>
  <si>
    <t xml:space="preserve">Celková cena (bez DPH): </t>
  </si>
  <si>
    <t xml:space="preserve">Celková cena (s DPH): </t>
  </si>
  <si>
    <t>SO103 - Silnice III/36625 a III/3662</t>
  </si>
  <si>
    <t>Odfrézovaný materiál</t>
  </si>
  <si>
    <t>Dle pol.č. 11313: 7,28m3*2,4t/m3 = 17,472000 =&gt; A 
Dle pol.č. 11372.A: 600,951m3*2,4t/m3 = 1442,282400 =&gt; B 
A+B = 1459,754400 =&gt; C</t>
  </si>
  <si>
    <t>Zemina</t>
  </si>
  <si>
    <t>Dle pol. č. 17120: 185,757 = 185,757000 =&gt; A 
Dle pol. č. 12932:74*0,5m3/m = 37,000000 =&gt; B 
Dle pol. č. 129945:(3,142*0,15*0,15*7,0)*1/3 = 0,164955 =&gt; C 
Dle pol. č.129958:(3,142*0,3*0,3*16,5)*1/3 = 1,555290 =&gt; D 
A+B+C+D = 224,477245 =&gt; E</t>
  </si>
  <si>
    <t>Kamenivo</t>
  </si>
  <si>
    <t>Dle pol. č. 11332: 1024,318m3*2,0t/m3 = 2048,636000 =&gt; A</t>
  </si>
  <si>
    <t>č. 11374</t>
  </si>
  <si>
    <t>Dle pol. 11372.B:66,0m3*2,4t/m3 = 158,400000 =&gt; A</t>
  </si>
  <si>
    <t>9,8 = 9,800000 =&gt; A</t>
  </si>
  <si>
    <t>50m2 = 50,000000 =&gt; A</t>
  </si>
  <si>
    <t>11313</t>
  </si>
  <si>
    <t>ODSTRANĚNÍ KRYTU ZPEVNĚNÝCH PLOCH S ASFALTOVÝM POJIVEM</t>
  </si>
  <si>
    <t>Pro potřeby osazení nové obruby (uvažovaná š. 0,5m, uvažovaná tl. 0,1m):
Staničení 0,021-0,059: 37,8m2*0,1m = 3,780000 =&gt; A 
Staničení 0,177-0,249: 35,0m2*0,1m = 3,500000 =&gt; B 
A+B = 7,280000 =&gt; C</t>
  </si>
  <si>
    <t>11332</t>
  </si>
  <si>
    <t>ODSTRANĚNÍ PODKLADŮ ZPEVNĚNÝCH PLOCH Z KAMENIVA NESTMELENÉHO</t>
  </si>
  <si>
    <t>Pro potřeby osazení nové obruby ( š. 0,5m, tl. 0,15m):
Staničení 0,021-0,059: 37,8m2*0,15m = 5,670000 =&gt; A 
Staničení 0,177-0,249: 35,0m3*0,15m = 5,250000 =&gt; B 
Odstranění nesmelených vrstev vozovky:
Plochy odměřeny v programu AutoCAD
Pod k-cí typu B v tl 0,03m: 5619m2*0,03 = 168,570000 =&gt; C 
V místech plánovaných sanací v tl. 0,20: 2993,34m2*0,20 = 598,668000 =&gt; D 
Odstranění štěrkových vrstev a vrstev z R-mat nezpevněné krajnice a sjezdů:
Propotřeby rozšíření vozovky, odhadovaná prům. tl. 0,20m: 1230,8m2*0,20 = 246,160000 =&gt; E 
A+B+C+D+E = 1024,318000 =&gt; F</t>
  </si>
  <si>
    <t>11353</t>
  </si>
  <si>
    <t>ODSTRANĚNÍ CHODNÍKOVÝCH KAMENNÝCH OBRUBNÍKŮ</t>
  </si>
  <si>
    <t>Staničení km 0,007 - 0,059: 42,0+31,5+8,5+2,5 = 84,500000 =&gt; A 
Staničení km 0,117 - 0,249: 70,0 = 70,000000 =&gt; B 
A+B = 154,500000 =&gt; C</t>
  </si>
  <si>
    <t>A</t>
  </si>
  <si>
    <t>tl. 100mm</t>
  </si>
  <si>
    <t>Celková plocha odměřena v programu AutoCAD
Celková kubatura - frézování nebezpečného materiálu: 6669,51m2*0,1m-66,0m3 = 600,951000 =&gt; A</t>
  </si>
  <si>
    <t>B</t>
  </si>
  <si>
    <t>Frézování nebezpečného materiálu tl. 100mm</t>
  </si>
  <si>
    <t>100,0m* průměrná šířka 6,6m*0,1m = 66,000000 =&gt; A</t>
  </si>
  <si>
    <t>Příčné spáry: 22,45+,56+4,96+41+30+8,95+28,53+14,76+18,90+23,63+4,31+12,2+8,26+41,89+8,89+6,71 = 276,000000 =&gt; A</t>
  </si>
  <si>
    <t>12110</t>
  </si>
  <si>
    <t>SEJMUTÍ ORNICE NEBO LESNÍ PŮDY</t>
  </si>
  <si>
    <t>Plocha odměřena z programu AutoCAD
tl. 0,1m: 1238,3m2*0,1m = 123,830000 =&gt; A</t>
  </si>
  <si>
    <t>položka zahrnuje sejmutí ornice bez ohledu na tloušťku vrstvy a její vodorovnou dopravu
nezahrnuje uložení na trvalou skládku</t>
  </si>
  <si>
    <t>Ornice</t>
  </si>
  <si>
    <t>Dle pol.č. 18220,18230:65,475m3+41,839m3 = 107,314000 =&gt; A</t>
  </si>
  <si>
    <t>12932</t>
  </si>
  <si>
    <t>ČIŠTĚNÍ PŘÍKOPŮ OD NÁNOSU DO 0,5M3/M</t>
  </si>
  <si>
    <t>54+8+12 = 74,000000 =&gt; A</t>
  </si>
  <si>
    <t>7,0m = 7,000000 =&gt; A</t>
  </si>
  <si>
    <t>129958</t>
  </si>
  <si>
    <t>ČIŠTĚNÍ POTRUBÍ DN DO 600MM</t>
  </si>
  <si>
    <t>16,5m = 16,500000 =&gt; A</t>
  </si>
  <si>
    <t>Nová šachta:4*1,1 = 4,400000 =&gt; A</t>
  </si>
  <si>
    <t>Vsakovací příkop:46,57*1,1 = 51,227000 =&gt; A 
Pro potrubí:1*(7+7+7)*0,3 = 6,300000 =&gt; B 
A+B = 57,527000 =&gt; C</t>
  </si>
  <si>
    <t>Dle pol. č. 12110, 13173, 13273: 123,83+4,4+57,527 = 185,757000 =&gt; A</t>
  </si>
  <si>
    <t>17310</t>
  </si>
  <si>
    <t>ZEMNÍ KRAJNICE A DOSYPÁVKY SE ZHUTNĚNÍM</t>
  </si>
  <si>
    <t>Průměrná hodnota: 0,07m2*980m = 68,600000 =&gt; A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</si>
  <si>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</si>
  <si>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V místech plánovaných sanací: 2993,34m2 = 2993,340000 =&gt; A</t>
  </si>
  <si>
    <t>18220</t>
  </si>
  <si>
    <t>ROZPROSTŘENÍ ORNICE VE SVAHU</t>
  </si>
  <si>
    <t>654,75m2*0,1m = 65,475000 =&gt; A</t>
  </si>
  <si>
    <t>položka zahrnuje:
nutné přemístění ornice z dočasných skládek vzdálených do 50m
rozprostření ornice v předepsané tloušťce ve svahu přes 1:5</t>
  </si>
  <si>
    <t>18230</t>
  </si>
  <si>
    <t>ROZPROSTŘENÍ ORNICE V ROVINĚ</t>
  </si>
  <si>
    <t>418,39m2*0,1m = 41,839000 =&gt; A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</si>
  <si>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</si>
  <si>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</si>
  <si>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</t>
  </si>
  <si>
    <t>Plocha odměřena z programu AutoCAD
Z pol. č.18220 a 18230: 654,75m2+418,39m2 = 1073,140000 =&gt; A</t>
  </si>
  <si>
    <t>Zahrnuje dodání předepsané travní směsi, její výsev na ornici, zalévání, první pokosení, to vše bez ohledu na sklon terénu</t>
  </si>
  <si>
    <t>18247</t>
  </si>
  <si>
    <t>OŠETŘOVÁNÍ TRÁVNÍKU</t>
  </si>
  <si>
    <t>Z pol. č. 18241: 1073,14m2*3 = 3219,420000 =&gt; A</t>
  </si>
  <si>
    <t>Zahrnuje pokosení se shrabáním, naložení shrabků na dopravní prostředek, s odvozem a se složením, to vše bez ohledu na sklon terénu
zahrnuje nutné zalití a hnojení</t>
  </si>
  <si>
    <t>Pod dlažbu, tl. 100mm: (2,84+1,27+2,97+11,2+1,59+2,55+4,35)*0,1 = 2,677000 =&gt; A</t>
  </si>
  <si>
    <t>ŠP pod dlažbu z lom. kamene: (2,84+1,27+2,97+11,2+1,59+2,55+4,35)*0,1 = 2,677000 =&gt; A</t>
  </si>
  <si>
    <t>(2,84+1,27+2,97+11,2+1,59+2,55+4,35)*0,2 = 5,354000 =&gt; A</t>
  </si>
  <si>
    <t>Plochy odměřeny z programu AutoCAD
Přeskládání zámkové dlažby: 2,36+1,04 = 3,400000 =&gt; A</t>
  </si>
  <si>
    <t>Uvažovaná plocha sanací: 2993,34m2 = 2993,340000 =&gt; A</t>
  </si>
  <si>
    <t>56353</t>
  </si>
  <si>
    <t>VOZOVKOVÉ VRSTVY Z MECH ZPEV ZEMINY TL. DO 150MM</t>
  </si>
  <si>
    <t>obnova kce. chodníky (po osazení nové obruby)</t>
  </si>
  <si>
    <t>Plocha odměřena v programu AutoCAD
70,98 = 70,980000 =&gt; A</t>
  </si>
  <si>
    <t>567306</t>
  </si>
  <si>
    <t>VRSTVY PRO OBNOVU A OPRAVY Z RECYKLOVANÉHO MATERIÁLU</t>
  </si>
  <si>
    <t>R-mat. tl. 50mm pro obnovu k-ce chodníku</t>
  </si>
  <si>
    <t>Plocha odměřena v programu AutoCAD
70,98m2*0,05m = 3,549000 =&gt; A</t>
  </si>
  <si>
    <t>56962</t>
  </si>
  <si>
    <t>ZPEVNĚNÍ KRAJNIC Z RECYKLOVANÉHO MATERIÁLU TL DO 100MM</t>
  </si>
  <si>
    <t>Nová nezpevněná krajnice: 629,38m2 = 629,380000 =&gt; A 
Sjezdy z R-mat: 144,26m2 = 144,260000 =&gt; B 
Rozprostření R-mat v místech BUS zastávek: 85,38m2+49,0m2 = 134,380000 =&gt; C 
A+B+C = 908,020000 =&gt; D</t>
  </si>
  <si>
    <t>Plocha odměřena v programu AutoCAD
6975,67m2+7073,67m2+70,98m = 14120,320000 =&gt; A</t>
  </si>
  <si>
    <t>Plocha odměřena v programu AutoCAD
6026,08m2+70,98m2 = 6097,060000 =&gt; A</t>
  </si>
  <si>
    <t>Plocha odměřena v programu AutoCAD
6975,67m2 = 6975,670000 =&gt; A</t>
  </si>
  <si>
    <t>574A41</t>
  </si>
  <si>
    <t>ASFALTOVÝ BETON PRO OBRUSNÉ VRSTVY ACO 8 TL. 50MM</t>
  </si>
  <si>
    <t>Plocha odměřena v programu AutoCAD
Celková plocha - reliéfní dlažba: 70,98m2-10,18m2 = 60,800000 =&gt; A</t>
  </si>
  <si>
    <t>Plocha odměřena v programu AutoCAD
7073,67m2 = 7073,670000 =&gt; A</t>
  </si>
  <si>
    <t>Plocha odměřena v programu AutoCAD
6026,08m2 = 6026,080000 =&gt; A</t>
  </si>
  <si>
    <t>Plocha odměřena z programu AutoCAD
(1,6+6,0+1,1)*0,4+(1,0+1,5+2,7+1,5) = 10,180000 =&gt; A</t>
  </si>
  <si>
    <t>626111</t>
  </si>
  <si>
    <t>REPROFILACE PODHLEDŮ, SVISLÝCH PLOCH SANAČNÍ MALTOU JEDNOVRST TL 10MM</t>
  </si>
  <si>
    <t>Povrchová oprava čel propustků</t>
  </si>
  <si>
    <t>v km 0,465: 0,5*2,25+2,25*1,2 = 3,825000 =&gt; A 
v km 0,657: 0,5*1,5+1,5*0,7 = 1,800000 =&gt; B 
A+B = 5,625000 =&gt; C</t>
  </si>
  <si>
    <t>položka zahrnuje:
dodávku veškerého materiálu potřebného pro předepsanou úpravu v předepsané kvalitě
nutné vyspravení podkladu, případně zatření spar zdiva
položení vrstvy v předepsané tloušťce
potřebná lešení a podpěrné konstrukce</t>
  </si>
  <si>
    <t>6 - Úpravy povrchů, podlahy, výplně otvorů</t>
  </si>
  <si>
    <t>Úpravy povrchů, podlahy, výplně otvorů</t>
  </si>
  <si>
    <t>Dešťová kanalizace: 9,0+8,0+7,5 = 24,500000 =&gt; A</t>
  </si>
  <si>
    <t>87627</t>
  </si>
  <si>
    <t>CHRÁNIČKY Z TRUB PLASTOVÝCH DN DO 100MM</t>
  </si>
  <si>
    <t>Uložení případných odkrytých inženýrských sítí, uvažovaná dl. 100m:  = 100,000000 =&gt; A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</si>
  <si>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</si>
  <si>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89413</t>
  </si>
  <si>
    <t>ŠACHTY KANALIZAČNÍ Z BETON DÍLCŮ NA POTRUBÍ DN DO 200MM</t>
  </si>
  <si>
    <t>km 0,658: 1ks = 1,000000 =&gt; A</t>
  </si>
  <si>
    <t>položka zahrnuje:
- poklopy s rámem, mříže s rámem, stupadla, žebříky, stropy z bet. dílců a pod.
- předepsané betonové skruže, prefabrikované nebo monolitické betonové dno
- dodání  dílce  požadovaného  tvaru  a  vlastností,  jeho  skladování,  doprava  a  osazení  do 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
- předepsané podkladní konstrukce</t>
  </si>
  <si>
    <t>km 0,463: 1ks = 1,000000 =&gt; A 
km 0,804: 1ks = 1,000000 =&gt; B 
A+B = 2,000000 =&gt; C</t>
  </si>
  <si>
    <t>1ks+1ks+1ks+1ks+1ks = 5,000000 =&gt; A</t>
  </si>
  <si>
    <t>šoupata: 23ks = 23,000000 =&gt; A 
hydranty: 3ks = 3,000000 =&gt; B 
A+B = 26,000000 =&gt; C</t>
  </si>
  <si>
    <t>9113B1</t>
  </si>
  <si>
    <t>SVODIDLO OCEL SILNIČ JEDNOSTR, ÚROVEŇ ZADRŽ H1 -DODÁVKA A MONTÁŽ</t>
  </si>
  <si>
    <t>Ocelové svodidlo JSNH4/H1: 137,8m = 137,800000 =&gt; A 
Výškový náběh: 2*8,83m = 17,660000 =&gt; B 
A+B = 155,460000 =&gt; C</t>
  </si>
  <si>
    <t>9113B3</t>
  </si>
  <si>
    <t>SVODIDLO OCEL SILNIČ JEDNOSTR, ÚROVEŇ ZADRŽ H1 - DEMONTÁŽ S PŘESUNEM</t>
  </si>
  <si>
    <t>Staničení 0,684-0,837: 152,5m = 152,500000 =&gt; A</t>
  </si>
  <si>
    <t>Červené sloupky Z11g: 4ks = 4,000000 =&gt; A</t>
  </si>
  <si>
    <t>E2b: 9ks = 9,000000 =&gt; A 
E2d: 2ks = 2,000000 =&gt; B 
P2: 7ks = 7,000000 =&gt; C 
P4: 3ks = 3,000000 =&gt; D 
A2a: 1ks = 1,000000 =&gt; E 
A1a: 1ks = 1,000000 =&gt; F 
IS20: 1ks = 1,000000 =&gt; G 
IS3c: 2ks = 2,000000 =&gt; H 
IZ4a: 1ks = 1,000000 =&gt; I 
IZ4b: 1ks = 1,000000 =&gt; J 
IP5: 1ks = 1,000000 =&gt; K 
IS21a: 2ks = 2,000000 =&gt; L 
A+B+C+D+E+F+G+H+I+J+K+L = 31,000000 =&gt; M</t>
  </si>
  <si>
    <t>16 = 16,000000 =&gt; A</t>
  </si>
  <si>
    <t>15ks = 15,000000 =&gt; A</t>
  </si>
  <si>
    <t>6ks = 6,000000 =&gt; A</t>
  </si>
  <si>
    <t>V 1a (0,125): 20,0*0,125 = 2,500000 =&gt; A 
V2b (1,5/1,5/0,25): (11,4+7,5+44,7+12,0+33,5+7,5+38,7+33)*0,5*0,25 = 23,537500 =&gt; B 
V4 (0,125): (46,5+403,0+60,0+8,0+800,0+198,20+200,23+52,2)*0,125 = 221,016250 =&gt; C 
V6b (0,5) s nápisem STOP: 7,2*0,5+1,47 = 5,070000 =&gt; D 
A+B+C+D = 252,123750 =&gt; E</t>
  </si>
  <si>
    <t>915221</t>
  </si>
  <si>
    <t>VODOR DOPRAV ZNAČ PLASTEM STRUKTURÁLNÍ NEHLUČNÉ - DOD A POKLÁDKA</t>
  </si>
  <si>
    <t>V2b (1,5/1,5/0,25): (11,4+7,5+44,7+12,0+33,5+7,5+38,7+33)*0,5*0,25 = 23,537500 =&gt; A 
V4 (0,125): (46,5+403,0+60,0+8,0+800,0+198,2+200,23+52,2)*0,125 = 221,016250 =&gt; B 
V6b (0,5) s nápisem STOP: 7,2*0,5 = 3,600000 =&gt; C 
A+B+C = 248,153750 =&gt; D</t>
  </si>
  <si>
    <t>Silniční obruba výšky 250mm: 4,8+21,8+29,5+39,7+22,6+29,2+15,6+51,6+7,4+6+31+13,5+46,5+50,7+34,3+13+61,7 = 478,900000 =&gt; A 
Přechodová obruba: 4+4+2+6+2+2+10+2+2 = 34,000000 =&gt; B 
Snížená obruba výšky 150mm:3,4+7,1+2,6+11,3+3,4+4+7,1+3,6+3,6+3,3+2+12,6+4,4+3,5+1,4+30 = 103,300000 =&gt; C 
A+B+C = 616,200000 =&gt; D</t>
  </si>
  <si>
    <t>931316</t>
  </si>
  <si>
    <t>TĚSNĚNÍ DILATAČ SPAR ASF ZÁLIVKOU PRŮŘ DO 800MM2</t>
  </si>
  <si>
    <t>Dle pol. č. 113766: 276m = 276,000000 =&gt; A 
Zalití hrany asf. zálivkou podél obruby: 616,2+18+56+67+21 = 778,200000 =&gt; B 
A+B = 1054,200000 =&gt; C</t>
  </si>
  <si>
    <t>š. 0,590m</t>
  </si>
  <si>
    <t>96,7+38,0 = 134,700000 =&gt; A</t>
  </si>
  <si>
    <t>935822</t>
  </si>
  <si>
    <t>ŽLABY A RIGOLY DLÁŽDĚNÉ Z KOSTEK VELKÝCH DO BETONU TL 100MM</t>
  </si>
  <si>
    <t>Odvod. žlab ze žul. kostek š. 0,600m:16,3m*0,6m = 9,780000 =&gt; A</t>
  </si>
  <si>
    <t>položka zahrnuje:
- dodání a uložení předepsaného dlažebního materiálu v požadované kvalitě do předepsaného tvaru a v předepsané šířce
- dodání a rozprostření lože z předepsaného materiálu v předepsané tloušťce a šířce
- úravu napojení a ukončení
- vnitrostaveništní i mimostaveništní dopravu
- měří se vydlážděná plocha.</t>
  </si>
  <si>
    <t>93808</t>
  </si>
  <si>
    <t>OČIŠTĚNÍ VOZOVEK ZAMETENÍM</t>
  </si>
  <si>
    <t>Před pokládkou vrstev (plocha ACO 11): 6975,67m2 = 6975,670000 =&gt; A</t>
  </si>
  <si>
    <t>položka zahrnuje očištění předepsaným způsobem včetně odklizení vzniklého odpadu</t>
  </si>
  <si>
    <t>969234</t>
  </si>
  <si>
    <t>VYBOURÁNÍ POTRUBÍ DN DO 200MM KANALIZAČ</t>
  </si>
  <si>
    <t>Odstranění potrubí dešťové kanalizace: 8,8m+7,5m+7,3m = 23,600000 =&gt; A</t>
  </si>
  <si>
    <t>SOUHRNNÝ LIST STAVBY</t>
  </si>
  <si>
    <t xml:space="preserve">Objednatel: </t>
  </si>
  <si>
    <t xml:space="preserve">Nabídku vypracoval: </t>
  </si>
  <si>
    <t xml:space="preserve">, </t>
  </si>
  <si>
    <t xml:space="preserve">Cena (bez DPH): </t>
  </si>
  <si>
    <t xml:space="preserve">Cena (s DPH): </t>
  </si>
  <si>
    <t>SKUPINY STAVEBNÍCH DÍLŮ</t>
  </si>
  <si>
    <t>Objekt</t>
  </si>
  <si>
    <t>Popis</t>
  </si>
  <si>
    <t>SO101</t>
  </si>
  <si>
    <t>Silnice III/3665 jih</t>
  </si>
  <si>
    <t>SO103</t>
  </si>
  <si>
    <t>Silnice III/36625 a III/3662</t>
  </si>
</sst>
</file>

<file path=xl/styles.xml><?xml version="1.0" encoding="utf-8"?>
<styleSheet xmlns="http://schemas.openxmlformats.org/spreadsheetml/2006/main">
  <numFmts count="2">
    <numFmt numFmtId="177" formatCode="#,##0.00 Kč;[Red]-#,##0.00 Kč"/>
    <numFmt numFmtId="178" formatCode="#,##0.000"/>
  </numFmts>
  <fonts count="10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Roboto"/>
      <family val="2"/>
    </font>
    <font>
      <sz val="10"/>
      <color rgb="FF2B2E91"/>
      <name val="Roboto"/>
      <family val="2"/>
    </font>
    <font>
      <sz val="10"/>
      <color theme="1"/>
      <name val="Roboto"/>
      <family val="2"/>
    </font>
    <font>
      <b/>
      <sz val="20"/>
      <color theme="1"/>
      <name val="Roboto"/>
      <family val="2"/>
    </font>
    <font>
      <b/>
      <sz val="16"/>
      <color rgb="FF2B2E91"/>
      <name val="Roboto"/>
      <family val="2"/>
    </font>
    <font>
      <sz val="8"/>
      <color theme="1"/>
      <name val="Roboto"/>
      <family val="2"/>
    </font>
    <font>
      <b/>
      <sz val="12"/>
      <color theme="1"/>
      <name val="Roboto"/>
      <family val="2"/>
    </font>
    <font>
      <i/>
      <sz val="10"/>
      <color theme="1"/>
      <name val="Roboto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rgb="FFF2F2F2"/>
      </bottom>
    </border>
    <border>
      <left/>
      <right/>
      <top style="thick">
        <color rgb="FFF2F2F2"/>
      </top>
      <bottom/>
    </border>
    <border>
      <left/>
      <right/>
      <top/>
      <bottom style="medium"/>
    </border>
    <border>
      <left/>
      <right/>
      <top style="thick">
        <color rgb="FFF2F2F2"/>
      </top>
      <bottom style="medium"/>
    </border>
    <border>
      <left/>
      <right/>
      <top style="medium"/>
      <bottom/>
    </border>
    <border>
      <left/>
      <right/>
      <top/>
      <bottom style="thin">
        <color rgb="FF2B2E91"/>
      </bottom>
    </border>
    <border>
      <left/>
      <right/>
      <top style="thin">
        <color rgb="FF2B2E91"/>
      </top>
      <bottom/>
    </border>
    <border>
      <left style="thin">
        <color rgb="FF2B2E91"/>
      </left>
      <right/>
      <top style="thin">
        <color rgb="FF2B2E91"/>
      </top>
      <bottom/>
    </border>
    <border>
      <left style="thin">
        <color rgb="FF2B2E91"/>
      </left>
      <right/>
      <top/>
      <bottom/>
    </border>
    <border>
      <left style="thin">
        <color rgb="FF2B2E91"/>
      </left>
      <right/>
      <top/>
      <bottom style="thin">
        <color rgb="FF2B2E91"/>
      </bottom>
    </border>
    <border>
      <left/>
      <right style="thin">
        <color rgb="FF2B2E91"/>
      </right>
      <top style="thin">
        <color rgb="FF2B2E91"/>
      </top>
      <bottom/>
    </border>
    <border>
      <left/>
      <right style="thin">
        <color rgb="FF2B2E91"/>
      </right>
      <top/>
      <bottom/>
    </border>
    <border>
      <left/>
      <right style="thin">
        <color rgb="FF2B2E91"/>
      </right>
      <top/>
      <bottom style="thin">
        <color rgb="FF2B2E91"/>
      </bottom>
    </border>
    <border>
      <left/>
      <right/>
      <top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4" fillId="0" borderId="0" xfId="0" applyFont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0" fillId="0" borderId="0" xfId="0" quotePrefix="1"/>
    <xf numFmtId="0" fontId="2" fillId="0" borderId="0" xfId="0" applyFont="1" quotePrefix="1"/>
    <xf numFmtId="177" fontId="4" fillId="0" borderId="0" xfId="0" applyNumberFormat="1" applyFont="1"/>
    <xf numFmtId="9" fontId="4" fillId="0" borderId="0" xfId="0" applyNumberFormat="1" applyFont="1"/>
    <xf numFmtId="0" fontId="2" fillId="2" borderId="0" xfId="0" applyFont="1" applyFill="1" quotePrefix="1"/>
    <xf numFmtId="177" fontId="4" fillId="2" borderId="0" xfId="0" applyNumberFormat="1" applyFont="1" applyFill="1"/>
    <xf numFmtId="9" fontId="4" fillId="2" borderId="0" xfId="0" applyNumberFormat="1" applyFont="1" applyFill="1"/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178" fontId="4" fillId="2" borderId="0" xfId="0" applyNumberFormat="1" applyFont="1" applyFill="1"/>
    <xf numFmtId="177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178" fontId="4" fillId="3" borderId="0" xfId="0" applyNumberFormat="1" applyFont="1" applyFill="1"/>
    <xf numFmtId="177" fontId="4" fillId="3" borderId="0" xfId="0" applyNumberFormat="1" applyFont="1" applyFill="1"/>
    <xf numFmtId="177" fontId="4" fillId="3" borderId="0" xfId="0" applyNumberFormat="1" applyFont="1" applyFill="1" applyAlignment="1">
      <alignment horizontal="right"/>
    </xf>
    <xf numFmtId="9" fontId="4" fillId="3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/>
    <xf numFmtId="0" fontId="0" fillId="2" borderId="0" xfId="0" applyFill="1" quotePrefix="1"/>
    <xf numFmtId="0" fontId="2" fillId="2" borderId="2" xfId="0" applyFont="1" applyFill="1" applyBorder="1" quotePrefix="1"/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177" fontId="4" fillId="2" borderId="2" xfId="0" applyNumberFormat="1" applyFont="1" applyFill="1" applyBorder="1"/>
    <xf numFmtId="9" fontId="4" fillId="2" borderId="2" xfId="0" applyNumberFormat="1" applyFont="1" applyFill="1" applyBorder="1"/>
    <xf numFmtId="178" fontId="4" fillId="2" borderId="2" xfId="0" applyNumberFormat="1" applyFont="1" applyFill="1" applyBorder="1"/>
    <xf numFmtId="177" fontId="4" fillId="2" borderId="2" xfId="0" applyNumberFormat="1" applyFont="1" applyFill="1" applyBorder="1" applyAlignment="1">
      <alignment horizontal="right"/>
    </xf>
    <xf numFmtId="9" fontId="4" fillId="2" borderId="2" xfId="0" applyNumberFormat="1" applyFont="1" applyFill="1" applyBorder="1" applyAlignment="1">
      <alignment horizontal="center"/>
    </xf>
    <xf numFmtId="178" fontId="4" fillId="3" borderId="2" xfId="0" applyNumberFormat="1" applyFont="1" applyFill="1" applyBorder="1"/>
    <xf numFmtId="177" fontId="4" fillId="3" borderId="2" xfId="0" applyNumberFormat="1" applyFont="1" applyFill="1" applyBorder="1"/>
    <xf numFmtId="177" fontId="4" fillId="3" borderId="2" xfId="0" applyNumberFormat="1" applyFont="1" applyFill="1" applyBorder="1" applyAlignment="1">
      <alignment horizontal="right"/>
    </xf>
    <xf numFmtId="9" fontId="4" fillId="3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177" fontId="2" fillId="2" borderId="2" xfId="0" applyNumberFormat="1" applyFont="1" applyFill="1" applyBorder="1"/>
    <xf numFmtId="8" fontId="2" fillId="2" borderId="2" xfId="0" applyNumberFormat="1" applyFont="1" applyFill="1" applyBorder="1"/>
    <xf numFmtId="8" fontId="2" fillId="2" borderId="0" xfId="0" applyNumberFormat="1" applyFont="1" applyFill="1"/>
    <xf numFmtId="177" fontId="2" fillId="2" borderId="0" xfId="0" applyNumberFormat="1" applyFont="1" applyFill="1"/>
    <xf numFmtId="177" fontId="2" fillId="0" borderId="0" xfId="0" applyNumberFormat="1" applyFont="1"/>
    <xf numFmtId="177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0" fillId="2" borderId="3" xfId="0" applyFill="1" applyBorder="1"/>
    <xf numFmtId="0" fontId="2" fillId="2" borderId="4" xfId="0" applyFont="1" applyFill="1" applyBorder="1" applyAlignment="1">
      <alignment horizontal="right"/>
    </xf>
    <xf numFmtId="177" fontId="2" fillId="2" borderId="4" xfId="0" applyNumberFormat="1" applyFont="1" applyFill="1" applyBorder="1" applyAlignment="1">
      <alignment horizontal="left"/>
    </xf>
    <xf numFmtId="177" fontId="2" fillId="2" borderId="3" xfId="0" applyNumberFormat="1" applyFont="1" applyFill="1" applyBorder="1"/>
    <xf numFmtId="0" fontId="2" fillId="2" borderId="5" xfId="0" applyFont="1" applyFill="1" applyBorder="1"/>
    <xf numFmtId="0" fontId="8" fillId="2" borderId="5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4" fillId="2" borderId="6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2" fillId="2" borderId="14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right"/>
    </xf>
    <xf numFmtId="177" fontId="4" fillId="2" borderId="0" xfId="0" applyNumberFormat="1" applyFont="1" applyFill="1" applyAlignment="1">
      <alignment horizontal="left" inden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 indent="3"/>
    </xf>
    <xf numFmtId="0" fontId="4" fillId="2" borderId="0" xfId="0" applyFont="1" applyFill="1" applyAlignment="1">
      <alignment horizontal="left" indent="1"/>
    </xf>
    <xf numFmtId="0" fontId="7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center" wrapText="1" shrinkToFit="1"/>
    </xf>
    <xf numFmtId="0" fontId="6" fillId="2" borderId="0" xfId="0" applyFont="1" applyFill="1"/>
    <xf numFmtId="0" fontId="5" fillId="2" borderId="0" xfId="0" applyFont="1" applyFill="1"/>
    <xf numFmtId="0" fontId="3" fillId="2" borderId="6" xfId="0" applyFont="1" applyFill="1" applyBorder="1" applyAlignment="1">
      <alignment horizontal="center" wrapText="1" shrinkToFit="1"/>
    </xf>
    <xf numFmtId="0" fontId="7" fillId="2" borderId="9" xfId="0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3"/>
    </xf>
    <xf numFmtId="0" fontId="0" fillId="2" borderId="0" xfId="0" applyFill="1" applyProtection="1">
      <protection/>
    </xf>
    <xf numFmtId="0" fontId="0" fillId="0" borderId="0" xfId="0" applyProtection="1">
      <protection/>
    </xf>
    <xf numFmtId="0" fontId="6" fillId="2" borderId="0" xfId="0" applyFont="1" applyFill="1" applyProtection="1">
      <protection/>
    </xf>
    <xf numFmtId="0" fontId="0" fillId="2" borderId="6" xfId="0" applyFill="1" applyBorder="1" applyProtection="1">
      <protection/>
    </xf>
    <xf numFmtId="0" fontId="3" fillId="2" borderId="0" xfId="0" applyFont="1" applyFill="1" applyAlignment="1" applyProtection="1">
      <alignment horizontal="center" wrapText="1" shrinkToFit="1"/>
      <protection/>
    </xf>
    <xf numFmtId="0" fontId="0" fillId="2" borderId="8" xfId="0" applyFill="1" applyBorder="1" applyProtection="1">
      <protection/>
    </xf>
    <xf numFmtId="0" fontId="0" fillId="2" borderId="7" xfId="0" applyFill="1" applyBorder="1" applyProtection="1">
      <protection/>
    </xf>
    <xf numFmtId="0" fontId="0" fillId="2" borderId="11" xfId="0" applyFill="1" applyBorder="1" applyProtection="1">
      <protection/>
    </xf>
    <xf numFmtId="0" fontId="0" fillId="2" borderId="9" xfId="0" applyFill="1" applyBorder="1" applyProtection="1">
      <protection/>
    </xf>
    <xf numFmtId="0" fontId="5" fillId="2" borderId="0" xfId="0" applyFont="1" applyFill="1" applyProtection="1">
      <protection/>
    </xf>
    <xf numFmtId="0" fontId="0" fillId="2" borderId="12" xfId="0" applyFill="1" applyBorder="1" applyProtection="1">
      <protection/>
    </xf>
    <xf numFmtId="0" fontId="0" fillId="2" borderId="10" xfId="0" applyFill="1" applyBorder="1" applyProtection="1">
      <protection/>
    </xf>
    <xf numFmtId="0" fontId="0" fillId="2" borderId="13" xfId="0" applyFill="1" applyBorder="1" applyProtection="1">
      <protection/>
    </xf>
    <xf numFmtId="0" fontId="3" fillId="2" borderId="6" xfId="0" applyFont="1" applyFill="1" applyBorder="1" applyAlignment="1" applyProtection="1">
      <alignment horizontal="center" wrapText="1" shrinkToFit="1"/>
      <protection/>
    </xf>
    <xf numFmtId="0" fontId="7" fillId="2" borderId="9" xfId="0" applyFont="1" applyFill="1" applyBorder="1" applyAlignment="1" applyProtection="1">
      <alignment horizontal="left" indent="1"/>
      <protection/>
    </xf>
    <xf numFmtId="0" fontId="4" fillId="2" borderId="0" xfId="0" applyFont="1" applyFill="1" applyAlignment="1" applyProtection="1">
      <alignment horizontal="left" indent="1"/>
      <protection/>
    </xf>
    <xf numFmtId="0" fontId="7" fillId="2" borderId="0" xfId="0" applyFont="1" applyFill="1" applyAlignment="1" applyProtection="1">
      <alignment horizontal="left" indent="1"/>
      <protection/>
    </xf>
    <xf numFmtId="0" fontId="2" fillId="2" borderId="0" xfId="0" applyFont="1" applyFill="1" applyAlignment="1" applyProtection="1">
      <alignment horizontal="right"/>
      <protection/>
    </xf>
    <xf numFmtId="177" fontId="4" fillId="2" borderId="0" xfId="0" applyNumberFormat="1" applyFont="1" applyFill="1" applyAlignment="1" applyProtection="1">
      <alignment horizontal="left" indent="1"/>
      <protection/>
    </xf>
    <xf numFmtId="0" fontId="2" fillId="2" borderId="9" xfId="0" applyFont="1" applyFill="1" applyBorder="1" applyAlignment="1" applyProtection="1">
      <alignment horizontal="left" indent="3"/>
      <protection/>
    </xf>
    <xf numFmtId="0" fontId="2" fillId="2" borderId="14" xfId="0" applyFont="1" applyFill="1" applyBorder="1" applyAlignment="1" applyProtection="1">
      <alignment horizontal="left"/>
      <protection/>
    </xf>
    <xf numFmtId="0" fontId="2" fillId="2" borderId="14" xfId="0" applyFont="1" applyFill="1" applyBorder="1" applyAlignment="1" applyProtection="1">
      <alignment horizontal="center"/>
      <protection/>
    </xf>
    <xf numFmtId="0" fontId="2" fillId="2" borderId="14" xfId="0" applyFont="1" applyFill="1" applyBorder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/>
      <protection/>
    </xf>
    <xf numFmtId="0" fontId="2" fillId="2" borderId="0" xfId="0" applyFont="1" applyFill="1" applyProtection="1">
      <protection/>
    </xf>
    <xf numFmtId="177" fontId="4" fillId="2" borderId="0" xfId="0" applyNumberFormat="1" applyFont="1" applyFill="1" applyProtection="1">
      <protection/>
    </xf>
    <xf numFmtId="0" fontId="8" fillId="2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horizontal="left"/>
      <protection/>
    </xf>
    <xf numFmtId="0" fontId="4" fillId="3" borderId="0" xfId="0" applyFont="1" applyFill="1" applyAlignment="1" applyProtection="1">
      <alignment horizontal="center"/>
      <protection/>
    </xf>
    <xf numFmtId="178" fontId="4" fillId="3" borderId="0" xfId="0" applyNumberFormat="1" applyFont="1" applyFill="1" applyProtection="1">
      <protection/>
    </xf>
    <xf numFmtId="177" fontId="4" fillId="3" borderId="0" xfId="0" applyNumberFormat="1" applyFont="1" applyFill="1" applyProtection="1">
      <protection/>
    </xf>
    <xf numFmtId="177" fontId="4" fillId="3" borderId="0" xfId="0" applyNumberFormat="1" applyFont="1" applyFill="1" applyAlignment="1" applyProtection="1">
      <alignment horizontal="right"/>
      <protection/>
    </xf>
    <xf numFmtId="9" fontId="4" fillId="3" borderId="0" xfId="0" applyNumberFormat="1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wrapText="1"/>
      <protection/>
    </xf>
    <xf numFmtId="0" fontId="9" fillId="2" borderId="1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Protection="1">
      <protection/>
    </xf>
    <xf numFmtId="0" fontId="4" fillId="2" borderId="1" xfId="0" applyFont="1" applyFill="1" applyBorder="1" applyAlignment="1" applyProtection="1">
      <alignment wrapText="1"/>
      <protection/>
    </xf>
    <xf numFmtId="178" fontId="4" fillId="3" borderId="2" xfId="0" applyNumberFormat="1" applyFont="1" applyFill="1" applyBorder="1" applyProtection="1">
      <protection/>
    </xf>
    <xf numFmtId="177" fontId="4" fillId="3" borderId="2" xfId="0" applyNumberFormat="1" applyFont="1" applyFill="1" applyBorder="1" applyProtection="1">
      <protection/>
    </xf>
    <xf numFmtId="177" fontId="4" fillId="3" borderId="2" xfId="0" applyNumberFormat="1" applyFont="1" applyFill="1" applyBorder="1" applyAlignment="1" applyProtection="1">
      <alignment horizontal="right"/>
      <protection/>
    </xf>
    <xf numFmtId="9" fontId="4" fillId="3" borderId="2" xfId="0" applyNumberFormat="1" applyFont="1" applyFill="1" applyBorder="1" applyAlignment="1" applyProtection="1">
      <alignment horizontal="center"/>
      <protection/>
    </xf>
    <xf numFmtId="0" fontId="2" fillId="2" borderId="2" xfId="0" applyFont="1" applyFill="1" applyBorder="1" applyProtection="1">
      <protection/>
    </xf>
    <xf numFmtId="0" fontId="2" fillId="2" borderId="2" xfId="0" applyFont="1" applyFill="1" applyBorder="1" applyAlignment="1" applyProtection="1">
      <alignment wrapText="1"/>
      <protection/>
    </xf>
    <xf numFmtId="0" fontId="2" fillId="2" borderId="2" xfId="0" applyFont="1" applyFill="1" applyBorder="1" applyAlignment="1" applyProtection="1">
      <alignment horizontal="right"/>
      <protection/>
    </xf>
    <xf numFmtId="177" fontId="2" fillId="2" borderId="2" xfId="0" applyNumberFormat="1" applyFont="1" applyFill="1" applyBorder="1" applyAlignment="1" applyProtection="1">
      <alignment horizontal="left"/>
      <protection/>
    </xf>
    <xf numFmtId="177" fontId="2" fillId="2" borderId="2" xfId="0" applyNumberFormat="1" applyFont="1" applyFill="1" applyBorder="1" applyProtection="1">
      <protection/>
    </xf>
    <xf numFmtId="0" fontId="0" fillId="2" borderId="3" xfId="0" applyFill="1" applyBorder="1" applyProtection="1">
      <protection/>
    </xf>
    <xf numFmtId="0" fontId="2" fillId="2" borderId="4" xfId="0" applyFont="1" applyFill="1" applyBorder="1" applyAlignment="1" applyProtection="1">
      <alignment horizontal="right"/>
      <protection/>
    </xf>
    <xf numFmtId="177" fontId="2" fillId="2" borderId="4" xfId="0" applyNumberFormat="1" applyFont="1" applyFill="1" applyBorder="1" applyAlignment="1" applyProtection="1">
      <alignment horizontal="left"/>
      <protection/>
    </xf>
    <xf numFmtId="177" fontId="2" fillId="2" borderId="3" xfId="0" applyNumberFormat="1" applyFont="1" applyFill="1" applyBorder="1" applyProtection="1">
      <protection/>
    </xf>
    <xf numFmtId="0" fontId="8" fillId="2" borderId="5" xfId="0" applyFont="1" applyFill="1" applyBorder="1" applyAlignment="1" applyProtection="1">
      <alignment horizontal="center"/>
      <protection/>
    </xf>
    <xf numFmtId="0" fontId="0" fillId="2" borderId="0" xfId="0" applyFill="1" applyProtection="1">
      <protection locked="0"/>
    </xf>
    <xf numFmtId="177" fontId="4" fillId="3" borderId="0" xfId="0" applyNumberFormat="1" applyFont="1" applyFill="1" applyProtection="1">
      <protection locked="0"/>
    </xf>
    <xf numFmtId="0" fontId="0" fillId="2" borderId="1" xfId="0" applyFill="1" applyBorder="1" applyProtection="1">
      <protection locked="0"/>
    </xf>
    <xf numFmtId="177" fontId="4" fillId="3" borderId="2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9" fontId="4" fillId="3" borderId="0" xfId="0" applyNumberFormat="1" applyFont="1" applyFill="1" applyAlignment="1" applyProtection="1">
      <alignment horizontal="center"/>
      <protection locked="0"/>
    </xf>
    <xf numFmtId="9" fontId="4" fillId="3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177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 wrapText="1"/>
    </xf>
    <xf numFmtId="0" fontId="6" fillId="0" borderId="0" xfId="0" applyFont="1"/>
    <xf numFmtId="0" fontId="5" fillId="0" borderId="0" xfId="0" applyFont="1" applyAlignment="1">
      <alignment shrinkToFit="1"/>
    </xf>
    <xf numFmtId="0" fontId="2" fillId="0" borderId="14" xfId="0" applyFont="1" applyBorder="1"/>
    <xf numFmtId="0" fontId="2" fillId="0" borderId="14" xfId="0" applyFont="1" applyBorder="1" applyAlignment="1">
      <alignment horizontal="right"/>
    </xf>
    <xf numFmtId="0" fontId="3" fillId="0" borderId="0" xfId="0" applyFont="1" applyBorder="1" applyAlignment="1">
      <alignment horizontal="center" shrinkToFit="1"/>
    </xf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shrinkToFit="1"/>
    </xf>
    <xf numFmtId="0" fontId="0" fillId="2" borderId="0" xfId="0" applyFill="1" applyBorder="1"/>
    <xf numFmtId="0" fontId="5" fillId="2" borderId="0" xfId="0" applyFont="1" applyFill="1" applyAlignment="1">
      <alignment shrinkToFit="1"/>
    </xf>
    <xf numFmtId="0" fontId="4" fillId="2" borderId="0" xfId="0" applyFont="1" applyFill="1" applyAlignment="1">
      <alignment horizontal="right" vertical="top"/>
    </xf>
    <xf numFmtId="0" fontId="3" fillId="2" borderId="6" xfId="0" applyFont="1" applyFill="1" applyBorder="1" applyAlignment="1">
      <alignment horizontal="center" shrinkToFit="1"/>
    </xf>
    <xf numFmtId="177" fontId="2" fillId="2" borderId="0" xfId="0" applyNumberFormat="1" applyFont="1" applyFill="1" applyAlignment="1">
      <alignment horizontal="right"/>
    </xf>
    <xf numFmtId="0" fontId="3" fillId="2" borderId="0" xfId="0" applyFont="1" applyFill="1" applyBorder="1" applyAlignment="1">
      <alignment horizontal="center" wrapText="1"/>
    </xf>
    <xf numFmtId="0" fontId="2" fillId="2" borderId="14" xfId="0" applyFont="1" applyFill="1" applyBorder="1"/>
    <xf numFmtId="0" fontId="3" fillId="2" borderId="6" xfId="0" applyFont="1" applyFill="1" applyBorder="1" applyAlignment="1">
      <alignment horizontal="center" wrapText="1"/>
    </xf>
    <xf numFmtId="0" fontId="2" fillId="3" borderId="0" xfId="0" applyFont="1" applyFill="1" quotePrefix="1"/>
    <xf numFmtId="0" fontId="0" fillId="3" borderId="0" xfId="0" applyFill="1"/>
    <xf numFmtId="0" fontId="3" fillId="2" borderId="6" xfId="0" applyFont="1" applyFill="1" applyBorder="1" applyAlignment="1" applyProtection="1">
      <alignment horizontal="center" shrinkToFit="1"/>
      <protection/>
    </xf>
    <xf numFmtId="0" fontId="5" fillId="2" borderId="0" xfId="0" applyFont="1" applyFill="1" applyAlignment="1" applyProtection="1">
      <alignment shrinkToFit="1"/>
      <protection/>
    </xf>
    <xf numFmtId="0" fontId="4" fillId="2" borderId="0" xfId="0" applyFont="1" applyFill="1" applyAlignment="1" applyProtection="1">
      <alignment horizontal="right" vertical="top"/>
      <protection/>
    </xf>
    <xf numFmtId="177" fontId="2" fillId="2" borderId="0" xfId="0" applyNumberFormat="1" applyFont="1" applyFill="1" applyAlignment="1" applyProtection="1">
      <alignment horizontal="right"/>
      <protection/>
    </xf>
    <xf numFmtId="0" fontId="3" fillId="2" borderId="6" xfId="0" applyFont="1" applyFill="1" applyBorder="1" applyAlignment="1" applyProtection="1">
      <alignment horizontal="center" wrapText="1"/>
      <protection/>
    </xf>
    <xf numFmtId="0" fontId="2" fillId="2" borderId="14" xfId="0" applyFont="1" applyFill="1" applyBorder="1" applyProtection="1">
      <protection/>
    </xf>
    <xf numFmtId="0" fontId="2" fillId="3" borderId="0" xfId="0" applyFont="1" applyFill="1" applyProtection="1" quotePrefix="1">
      <protection/>
    </xf>
    <xf numFmtId="0" fontId="0" fillId="3" borderId="0" xfId="0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247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247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247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S22"/>
  <sheetViews>
    <sheetView tabSelected="1" workbookViewId="0" topLeftCell="A1">
      <pane ySplit="19" topLeftCell="A20" activePane="bottomLeft" state="frozen"/>
      <selection pane="topLeft" activeCell="A1" sqref="A1"/>
      <selection pane="bottomLeft" activeCell="A20" sqref="A20"/>
    </sheetView>
  </sheetViews>
  <sheetFormatPr defaultColWidth="9.140625" defaultRowHeight="12.75"/>
  <cols>
    <col min="1" max="1" width="4.7109375" style="0" customWidth="1"/>
    <col min="2" max="2" width="21.7109375" style="0" customWidth="1"/>
    <col min="3" max="3" width="140.7109375" style="0" customWidth="1"/>
    <col min="4" max="6" width="17.7109375" style="0" customWidth="1"/>
    <col min="7" max="7" width="4.7109375" style="0" customWidth="1"/>
    <col min="19" max="19" width="9.140625" style="0" hidden="1" customWidth="1"/>
  </cols>
  <sheetData>
    <row r="1" spans="1:9" ht="12.75">
      <c r="A1" s="83"/>
      <c r="B1" s="83"/>
      <c r="C1" s="83"/>
      <c r="D1" s="83"/>
      <c r="E1" s="83"/>
      <c r="F1" s="83"/>
      <c r="G1" s="83"/>
      <c r="H1" s="84"/>
      <c r="I1" s="84"/>
    </row>
    <row r="2" spans="1:9" ht="12.75">
      <c r="A2" s="83"/>
      <c r="B2" s="83"/>
      <c r="C2" s="83"/>
      <c r="D2" s="83"/>
      <c r="E2" s="83"/>
      <c r="F2" s="83"/>
      <c r="G2" s="83"/>
      <c r="H2" s="84"/>
      <c r="I2" s="84"/>
    </row>
    <row r="3" spans="1:9" ht="24" customHeight="1">
      <c r="A3" s="85" t="s">
        <v>584</v>
      </c>
      <c r="B3" s="83"/>
      <c r="C3" s="83"/>
      <c r="D3" s="83"/>
      <c r="E3" s="83"/>
      <c r="F3" s="83"/>
      <c r="G3" s="83"/>
      <c r="H3" s="84"/>
      <c r="I3" s="84"/>
    </row>
    <row r="4" spans="1:9" ht="6" customHeight="1">
      <c r="A4" s="86"/>
      <c r="B4" s="171" t="s">
        <v>1</v>
      </c>
      <c r="C4" s="86"/>
      <c r="D4" s="86"/>
      <c r="E4" s="86"/>
      <c r="F4" s="86"/>
      <c r="G4" s="86"/>
      <c r="H4" s="84"/>
      <c r="I4" s="84"/>
    </row>
    <row r="5" spans="1:9" ht="6" customHeight="1">
      <c r="A5" s="88"/>
      <c r="B5" s="89"/>
      <c r="C5" s="89"/>
      <c r="D5" s="89"/>
      <c r="E5" s="89"/>
      <c r="F5" s="89"/>
      <c r="G5" s="90"/>
      <c r="H5" s="84"/>
      <c r="I5" s="84"/>
    </row>
    <row r="6" spans="1:9" ht="34" customHeight="1">
      <c r="A6" s="91"/>
      <c r="B6" s="172" t="s">
        <v>2</v>
      </c>
      <c r="C6" s="83"/>
      <c r="D6" s="83"/>
      <c r="E6" s="83"/>
      <c r="F6" s="173" t="s">
        <v>22</v>
      </c>
      <c r="G6" s="93"/>
      <c r="H6" s="84"/>
      <c r="I6" s="84"/>
    </row>
    <row r="7" spans="1:9" ht="12.75">
      <c r="A7" s="94"/>
      <c r="B7" s="86"/>
      <c r="C7" s="86"/>
      <c r="D7" s="86"/>
      <c r="E7" s="86"/>
      <c r="F7" s="86"/>
      <c r="G7" s="95"/>
      <c r="H7" s="84"/>
      <c r="I7" s="84"/>
    </row>
    <row r="8" spans="1:9" ht="14" customHeight="1">
      <c r="A8" s="86"/>
      <c r="B8" s="171" t="s">
        <v>3</v>
      </c>
      <c r="C8" s="86"/>
      <c r="D8" s="86"/>
      <c r="E8" s="86"/>
      <c r="F8" s="86"/>
      <c r="G8" s="86"/>
      <c r="H8" s="84"/>
      <c r="I8" s="84"/>
    </row>
    <row r="9" spans="1:9" ht="6" customHeight="1">
      <c r="A9" s="88"/>
      <c r="B9" s="89"/>
      <c r="C9" s="89"/>
      <c r="D9" s="89"/>
      <c r="E9" s="89"/>
      <c r="F9" s="89"/>
      <c r="G9" s="90"/>
      <c r="H9" s="84"/>
      <c r="I9" s="84"/>
    </row>
    <row r="10" spans="1:9" ht="12.75">
      <c r="A10" s="97" t="s">
        <v>585</v>
      </c>
      <c r="B10" s="83"/>
      <c r="C10" s="98"/>
      <c r="D10" s="83"/>
      <c r="E10" s="83"/>
      <c r="F10" s="99" t="s">
        <v>588</v>
      </c>
      <c r="G10" s="93"/>
      <c r="H10" s="84"/>
      <c r="I10" s="84"/>
    </row>
    <row r="11" spans="1:9" ht="16" customHeight="1">
      <c r="A11" s="102" t="s">
        <v>22</v>
      </c>
      <c r="B11" s="83"/>
      <c r="C11" s="83"/>
      <c r="D11" s="83"/>
      <c r="E11" s="83"/>
      <c r="F11" s="174">
        <f>SUM(D20:D21)</f>
        <v>0</v>
      </c>
      <c r="G11" s="93"/>
      <c r="H11" s="84"/>
      <c r="I11" s="84"/>
    </row>
    <row r="12" spans="1:9" ht="12.75">
      <c r="A12" s="97" t="s">
        <v>6</v>
      </c>
      <c r="B12" s="83"/>
      <c r="C12" s="98"/>
      <c r="D12" s="83"/>
      <c r="E12" s="99"/>
      <c r="F12" s="99" t="s">
        <v>589</v>
      </c>
      <c r="G12" s="93"/>
      <c r="H12" s="84"/>
      <c r="I12" s="84"/>
    </row>
    <row r="13" spans="1:9" ht="16" customHeight="1">
      <c r="A13" s="102" t="s">
        <v>22</v>
      </c>
      <c r="B13" s="83"/>
      <c r="C13" s="83"/>
      <c r="D13" s="174" t="s">
        <v>7</v>
      </c>
      <c r="E13" s="98"/>
      <c r="F13" s="174">
        <f>SUM(F20:F21)</f>
        <v>0</v>
      </c>
      <c r="G13" s="93"/>
      <c r="H13" s="84"/>
      <c r="I13" s="84"/>
    </row>
    <row r="14" spans="1:9" ht="12.75">
      <c r="A14" s="97" t="s">
        <v>586</v>
      </c>
      <c r="B14" s="83"/>
      <c r="C14" s="83"/>
      <c r="D14" s="174" t="s">
        <v>8</v>
      </c>
      <c r="E14" s="98"/>
      <c r="F14" s="83"/>
      <c r="G14" s="93"/>
      <c r="H14" s="84"/>
      <c r="I14" s="84"/>
    </row>
    <row r="15" spans="1:9" ht="14" customHeight="1">
      <c r="A15" s="102" t="s">
        <v>587</v>
      </c>
      <c r="B15" s="83"/>
      <c r="C15" s="83"/>
      <c r="D15" s="83"/>
      <c r="E15" s="83"/>
      <c r="F15" s="83"/>
      <c r="G15" s="93"/>
      <c r="H15" s="84"/>
      <c r="I15" s="84"/>
    </row>
    <row r="16" spans="1:9" ht="10" customHeight="1">
      <c r="A16" s="94"/>
      <c r="B16" s="86"/>
      <c r="C16" s="86"/>
      <c r="D16" s="86"/>
      <c r="E16" s="86"/>
      <c r="F16" s="86"/>
      <c r="G16" s="95"/>
      <c r="H16" s="84"/>
      <c r="I16" s="84"/>
    </row>
    <row r="17" spans="1:9" ht="14" customHeight="1">
      <c r="A17" s="86"/>
      <c r="B17" s="175" t="s">
        <v>590</v>
      </c>
      <c r="C17" s="86"/>
      <c r="D17" s="86"/>
      <c r="E17" s="86"/>
      <c r="F17" s="86"/>
      <c r="G17" s="86"/>
      <c r="H17" s="84"/>
      <c r="I17" s="84"/>
    </row>
    <row r="18" spans="1:9" ht="18" customHeight="1">
      <c r="A18" s="88"/>
      <c r="B18" s="89"/>
      <c r="C18" s="89"/>
      <c r="D18" s="89"/>
      <c r="E18" s="89"/>
      <c r="F18" s="89"/>
      <c r="G18" s="90"/>
      <c r="H18" s="84"/>
      <c r="I18" s="84"/>
    </row>
    <row r="19" spans="1:9" ht="18" customHeight="1">
      <c r="A19" s="91"/>
      <c r="B19" s="176" t="s">
        <v>591</v>
      </c>
      <c r="C19" s="176" t="s">
        <v>592</v>
      </c>
      <c r="D19" s="105" t="s">
        <v>12</v>
      </c>
      <c r="E19" s="105"/>
      <c r="F19" s="105" t="s">
        <v>13</v>
      </c>
      <c r="G19" s="93"/>
      <c r="H19" s="84"/>
      <c r="I19" s="84"/>
    </row>
    <row r="20" spans="1:19" ht="12.75">
      <c r="A20" s="91"/>
      <c r="B20" s="177" t="s">
        <v>593</v>
      </c>
      <c r="C20" s="177" t="s">
        <v>594</v>
      </c>
      <c r="D20" s="114">
        <f>'0 - SO101'!I10</f>
        <v>0</v>
      </c>
      <c r="E20" s="178"/>
      <c r="F20" s="114">
        <f>('0 - SO101'!I11)</f>
        <v>0</v>
      </c>
      <c r="G20" s="93"/>
      <c r="H20" s="84"/>
      <c r="I20" s="84"/>
      <c r="S20" s="8">
        <f>ROUND('0 - SO101'!S11,4)</f>
        <v>0</v>
      </c>
    </row>
    <row r="21" spans="1:19" ht="12.75">
      <c r="A21" s="91"/>
      <c r="B21" s="177" t="s">
        <v>595</v>
      </c>
      <c r="C21" s="177" t="s">
        <v>596</v>
      </c>
      <c r="D21" s="114">
        <f>'1 - SO103'!I10</f>
        <v>0</v>
      </c>
      <c r="E21" s="178"/>
      <c r="F21" s="114">
        <f>('1 - SO103'!I11)</f>
        <v>0</v>
      </c>
      <c r="G21" s="93"/>
      <c r="H21" s="84"/>
      <c r="I21" s="84"/>
      <c r="S21" s="8">
        <f>ROUND('1 - SO103'!S11,4)</f>
        <v>0</v>
      </c>
    </row>
    <row r="22" spans="1:9" ht="12.75">
      <c r="A22" s="94"/>
      <c r="B22" s="86"/>
      <c r="C22" s="86"/>
      <c r="D22" s="86"/>
      <c r="E22" s="86"/>
      <c r="F22" s="86"/>
      <c r="G22" s="95"/>
      <c r="H22" s="84"/>
      <c r="I22" s="84"/>
    </row>
    <row r="23" ht="12.75"/>
  </sheetData>
  <mergeCells count="12">
    <mergeCell ref="A1:A2"/>
    <mergeCell ref="A3:F3"/>
    <mergeCell ref="B4:B5"/>
    <mergeCell ref="B6:E6"/>
    <mergeCell ref="B8:B9"/>
    <mergeCell ref="A10:B10"/>
    <mergeCell ref="A11:D11"/>
    <mergeCell ref="A12:B12"/>
    <mergeCell ref="A13:C13"/>
    <mergeCell ref="A14:B14"/>
    <mergeCell ref="A15:C15"/>
    <mergeCell ref="B17:B18"/>
  </mergeCells>
  <printOptions/>
  <pageMargins left="0.393700787401575" right="0.393700787401575" top="0.590551181102362" bottom="0.393700787401575" header="0.196850393700787" footer="0.15748031496063"/>
  <pageSetup fitToHeight="0" fitToWidth="1" horizontalDpi="600" verticalDpi="600" orientation="portrait" paperSize="9"/>
  <headerFooter>
    <oddFooter>&amp;LOTSKP 2019 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S461"/>
  <sheetViews>
    <sheetView workbookViewId="0" topLeftCell="A1"/>
  </sheetViews>
  <sheetFormatPr defaultColWidth="9.140625" defaultRowHeight="12.75"/>
  <cols>
    <col min="1" max="1" width="4.7109375" style="0" customWidth="1"/>
    <col min="2" max="2" width="5.7109375" style="0" customWidth="1"/>
    <col min="3" max="3" width="11.7109375" style="0" customWidth="1"/>
    <col min="4" max="4" width="5.7109375" style="0" customWidth="1"/>
    <col min="5" max="5" width="80.7109375" style="0" customWidth="1"/>
    <col min="6" max="6" width="20.7109375" style="0" customWidth="1"/>
    <col min="7" max="11" width="22.7109375" style="0" customWidth="1"/>
    <col min="12" max="12" width="4.7109375" style="0" customWidth="1"/>
    <col min="17" max="19" width="9.140625" style="0" hidden="1" customWidth="1"/>
  </cols>
  <sheetData>
    <row r="1" spans="1:16" ht="12.7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  <c r="N1" s="84"/>
      <c r="O1" s="84"/>
      <c r="P1" s="84"/>
    </row>
    <row r="2" spans="1:16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</row>
    <row r="3" spans="1:16" ht="24" customHeight="1">
      <c r="A3" s="85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</row>
    <row r="4" spans="1:16" ht="6" customHeight="1">
      <c r="A4" s="86"/>
      <c r="B4" s="87" t="s">
        <v>1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4"/>
      <c r="N4" s="84"/>
      <c r="O4" s="84"/>
      <c r="P4" s="84"/>
    </row>
    <row r="5" spans="1:16" ht="6" customHeight="1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84"/>
      <c r="N5" s="84"/>
      <c r="O5" s="84"/>
      <c r="P5" s="84"/>
    </row>
    <row r="6" spans="1:16" ht="34" customHeight="1">
      <c r="A6" s="91"/>
      <c r="B6" s="92" t="s">
        <v>2</v>
      </c>
      <c r="C6" s="83"/>
      <c r="D6" s="83"/>
      <c r="E6" s="83"/>
      <c r="F6" s="83"/>
      <c r="G6" s="83"/>
      <c r="H6" s="83"/>
      <c r="I6" s="83"/>
      <c r="J6" s="83"/>
      <c r="K6" s="83"/>
      <c r="L6" s="93"/>
      <c r="M6" s="84"/>
      <c r="N6" s="84"/>
      <c r="O6" s="84"/>
      <c r="P6" s="84"/>
    </row>
    <row r="7" spans="1:16" ht="12.75">
      <c r="A7" s="94"/>
      <c r="B7" s="86"/>
      <c r="C7" s="86"/>
      <c r="D7" s="86"/>
      <c r="E7" s="86"/>
      <c r="F7" s="86"/>
      <c r="G7" s="86"/>
      <c r="H7" s="86"/>
      <c r="I7" s="86"/>
      <c r="J7" s="86"/>
      <c r="K7" s="86"/>
      <c r="L7" s="95"/>
      <c r="M7" s="84"/>
      <c r="N7" s="84"/>
      <c r="O7" s="84"/>
      <c r="P7" s="84"/>
    </row>
    <row r="8" spans="1:16" ht="14" customHeight="1">
      <c r="A8" s="86"/>
      <c r="B8" s="96" t="s">
        <v>3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4"/>
      <c r="N8" s="84"/>
      <c r="O8" s="84"/>
      <c r="P8" s="84"/>
    </row>
    <row r="9" spans="1:16" ht="8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90"/>
      <c r="M9" s="84"/>
      <c r="N9" s="84"/>
      <c r="O9" s="84"/>
      <c r="P9" s="84"/>
    </row>
    <row r="10" spans="1:16" ht="12.75">
      <c r="A10" s="97" t="s">
        <v>4</v>
      </c>
      <c r="B10" s="83"/>
      <c r="C10" s="98"/>
      <c r="D10" s="83"/>
      <c r="E10" s="83"/>
      <c r="F10" s="99"/>
      <c r="G10" s="83"/>
      <c r="H10" s="100" t="s">
        <v>442</v>
      </c>
      <c r="I10" s="101">
        <f>G82+G213+G220+G227+G250+G293+G336+G459</f>
        <v>0</v>
      </c>
      <c r="J10" s="83"/>
      <c r="K10" s="83"/>
      <c r="L10" s="93"/>
      <c r="M10" s="84"/>
      <c r="N10" s="84"/>
      <c r="O10" s="84"/>
      <c r="P10" s="84"/>
    </row>
    <row r="11" spans="1:19" ht="16" customHeight="1">
      <c r="A11" s="102" t="s">
        <v>5</v>
      </c>
      <c r="B11" s="83"/>
      <c r="C11" s="83"/>
      <c r="D11" s="83"/>
      <c r="E11" s="83"/>
      <c r="F11" s="100"/>
      <c r="G11" s="83"/>
      <c r="H11" s="100" t="s">
        <v>443</v>
      </c>
      <c r="I11" s="101">
        <f>K82+K213+K220+K227+K250+K293+K336+K459</f>
        <v>0</v>
      </c>
      <c r="J11" s="83"/>
      <c r="K11" s="83"/>
      <c r="L11" s="93"/>
      <c r="M11" s="84"/>
      <c r="N11" s="84"/>
      <c r="O11" s="84"/>
      <c r="P11" s="84"/>
      <c r="Q11" s="8">
        <f>IF(SUM(J20:J27)&gt;0,ROUND(SUM(S20:S27)/SUM(J20:J27)-1,8),0)</f>
        <v>0</v>
      </c>
      <c r="R11" s="8">
        <f>AVERAGE(I81,I212,I219,I226,I249,I292,I335,I458)</f>
        <v>0</v>
      </c>
      <c r="S11" s="8">
        <f>I10*(1+Q11)</f>
        <v>0</v>
      </c>
    </row>
    <row r="12" spans="1:16" ht="12.75">
      <c r="A12" s="97" t="s">
        <v>6</v>
      </c>
      <c r="B12" s="83"/>
      <c r="C12" s="98"/>
      <c r="D12" s="83"/>
      <c r="E12" s="83"/>
      <c r="F12" s="99"/>
      <c r="G12" s="83"/>
      <c r="H12" s="83"/>
      <c r="I12" s="83"/>
      <c r="J12" s="83"/>
      <c r="K12" s="83"/>
      <c r="L12" s="93"/>
      <c r="M12" s="84"/>
      <c r="N12" s="84"/>
      <c r="O12" s="84"/>
      <c r="P12" s="84"/>
    </row>
    <row r="13" spans="1:16" ht="16" customHeight="1">
      <c r="A13" s="102" t="str">
        <f>Souhrn!A13</f>
        <v/>
      </c>
      <c r="B13" s="83"/>
      <c r="C13" s="83"/>
      <c r="D13" s="83"/>
      <c r="E13" s="83"/>
      <c r="F13" s="100"/>
      <c r="G13" s="83"/>
      <c r="H13" s="100" t="s">
        <v>7</v>
      </c>
      <c r="I13" s="98"/>
      <c r="J13" s="83"/>
      <c r="K13" s="83"/>
      <c r="L13" s="93"/>
      <c r="M13" s="84"/>
      <c r="N13" s="84"/>
      <c r="O13" s="84"/>
      <c r="P13" s="84"/>
    </row>
    <row r="14" spans="1:16" ht="12.75">
      <c r="A14" s="91"/>
      <c r="B14" s="83"/>
      <c r="C14" s="83"/>
      <c r="D14" s="83"/>
      <c r="E14" s="83"/>
      <c r="F14" s="83"/>
      <c r="G14" s="83"/>
      <c r="H14" s="100" t="s">
        <v>8</v>
      </c>
      <c r="I14" s="98"/>
      <c r="J14" s="83"/>
      <c r="K14" s="83"/>
      <c r="L14" s="93"/>
      <c r="M14" s="84"/>
      <c r="N14" s="84"/>
      <c r="O14" s="84"/>
      <c r="P14" s="84"/>
    </row>
    <row r="15" spans="1:16" ht="12.75" hidden="1">
      <c r="A15" s="91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93"/>
      <c r="M15" s="84"/>
      <c r="N15" s="84"/>
      <c r="O15" s="84"/>
      <c r="P15" s="84"/>
    </row>
    <row r="16" spans="1:16" ht="10" customHeight="1">
      <c r="A16" s="94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95"/>
      <c r="M16" s="84"/>
      <c r="N16" s="84"/>
      <c r="O16" s="84"/>
      <c r="P16" s="84"/>
    </row>
    <row r="17" spans="1:16" ht="14" customHeight="1">
      <c r="A17" s="86"/>
      <c r="B17" s="87" t="s">
        <v>9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4"/>
      <c r="N17" s="84"/>
      <c r="O17" s="84"/>
      <c r="P17" s="84"/>
    </row>
    <row r="18" spans="1:16" ht="6" customHeight="1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90"/>
      <c r="M18" s="84"/>
      <c r="N18" s="84"/>
      <c r="O18" s="84"/>
      <c r="P18" s="84"/>
    </row>
    <row r="19" spans="1:16" ht="18" customHeight="1">
      <c r="A19" s="91"/>
      <c r="B19" s="103" t="s">
        <v>10</v>
      </c>
      <c r="C19" s="103"/>
      <c r="D19" s="103"/>
      <c r="E19" s="103" t="s">
        <v>11</v>
      </c>
      <c r="F19" s="104"/>
      <c r="G19" s="105"/>
      <c r="H19" s="105"/>
      <c r="I19" s="105"/>
      <c r="J19" s="105" t="s">
        <v>12</v>
      </c>
      <c r="K19" s="105" t="s">
        <v>13</v>
      </c>
      <c r="L19" s="93"/>
      <c r="M19" s="84"/>
      <c r="N19" s="84"/>
      <c r="O19" s="84"/>
      <c r="P19" s="84"/>
    </row>
    <row r="20" spans="1:19" ht="12.75">
      <c r="A20" s="91"/>
      <c r="B20" s="106">
        <v>0</v>
      </c>
      <c r="C20" s="83"/>
      <c r="D20" s="83"/>
      <c r="E20" s="107" t="s">
        <v>69</v>
      </c>
      <c r="F20" s="83"/>
      <c r="G20" s="83"/>
      <c r="H20" s="83"/>
      <c r="I20" s="83"/>
      <c r="J20" s="108">
        <f>G82</f>
        <v>0</v>
      </c>
      <c r="K20" s="108">
        <f>K82</f>
        <v>0</v>
      </c>
      <c r="L20" s="93"/>
      <c r="M20" s="84"/>
      <c r="N20" s="84"/>
      <c r="O20" s="84"/>
      <c r="P20" s="84"/>
      <c r="S20" s="8">
        <f>S81</f>
        <v>0</v>
      </c>
    </row>
    <row r="21" spans="1:19" ht="12.75">
      <c r="A21" s="91"/>
      <c r="B21" s="106">
        <v>1</v>
      </c>
      <c r="C21" s="83"/>
      <c r="D21" s="83"/>
      <c r="E21" s="107" t="s">
        <v>198</v>
      </c>
      <c r="F21" s="83"/>
      <c r="G21" s="83"/>
      <c r="H21" s="83"/>
      <c r="I21" s="83"/>
      <c r="J21" s="108">
        <f>G213</f>
        <v>0</v>
      </c>
      <c r="K21" s="108">
        <f>K213</f>
        <v>0</v>
      </c>
      <c r="L21" s="93"/>
      <c r="M21" s="84"/>
      <c r="N21" s="84"/>
      <c r="O21" s="84"/>
      <c r="P21" s="84"/>
      <c r="S21" s="8">
        <f>S212</f>
        <v>0</v>
      </c>
    </row>
    <row r="22" spans="1:19" ht="12.75">
      <c r="A22" s="91"/>
      <c r="B22" s="106">
        <v>2</v>
      </c>
      <c r="C22" s="83"/>
      <c r="D22" s="83"/>
      <c r="E22" s="107" t="s">
        <v>204</v>
      </c>
      <c r="F22" s="83"/>
      <c r="G22" s="83"/>
      <c r="H22" s="83"/>
      <c r="I22" s="83"/>
      <c r="J22" s="108">
        <f>G220</f>
        <v>0</v>
      </c>
      <c r="K22" s="108">
        <f>K220</f>
        <v>0</v>
      </c>
      <c r="L22" s="93"/>
      <c r="M22" s="84"/>
      <c r="N22" s="84"/>
      <c r="O22" s="84"/>
      <c r="P22" s="84"/>
      <c r="S22" s="8">
        <f>S219</f>
        <v>0</v>
      </c>
    </row>
    <row r="23" spans="1:19" ht="12.75">
      <c r="A23" s="91"/>
      <c r="B23" s="106">
        <v>3</v>
      </c>
      <c r="C23" s="83"/>
      <c r="D23" s="83"/>
      <c r="E23" s="107" t="s">
        <v>210</v>
      </c>
      <c r="F23" s="83"/>
      <c r="G23" s="83"/>
      <c r="H23" s="83"/>
      <c r="I23" s="83"/>
      <c r="J23" s="108">
        <f>G227</f>
        <v>0</v>
      </c>
      <c r="K23" s="108">
        <f>K227</f>
        <v>0</v>
      </c>
      <c r="L23" s="93"/>
      <c r="M23" s="84"/>
      <c r="N23" s="84"/>
      <c r="O23" s="84"/>
      <c r="P23" s="84"/>
      <c r="S23" s="8">
        <f>S226</f>
        <v>0</v>
      </c>
    </row>
    <row r="24" spans="1:19" ht="12.75">
      <c r="A24" s="91"/>
      <c r="B24" s="106">
        <v>4</v>
      </c>
      <c r="C24" s="83"/>
      <c r="D24" s="83"/>
      <c r="E24" s="107" t="s">
        <v>233</v>
      </c>
      <c r="F24" s="83"/>
      <c r="G24" s="83"/>
      <c r="H24" s="83"/>
      <c r="I24" s="83"/>
      <c r="J24" s="108">
        <f>G250</f>
        <v>0</v>
      </c>
      <c r="K24" s="108">
        <f>K250</f>
        <v>0</v>
      </c>
      <c r="L24" s="93"/>
      <c r="M24" s="84"/>
      <c r="N24" s="84"/>
      <c r="O24" s="84"/>
      <c r="P24" s="84"/>
      <c r="S24" s="8">
        <f>S249</f>
        <v>0</v>
      </c>
    </row>
    <row r="25" spans="1:19" ht="12.75">
      <c r="A25" s="91"/>
      <c r="B25" s="106">
        <v>5</v>
      </c>
      <c r="C25" s="83"/>
      <c r="D25" s="83"/>
      <c r="E25" s="107" t="s">
        <v>278</v>
      </c>
      <c r="F25" s="83"/>
      <c r="G25" s="83"/>
      <c r="H25" s="83"/>
      <c r="I25" s="83"/>
      <c r="J25" s="108">
        <f>G293</f>
        <v>0</v>
      </c>
      <c r="K25" s="108">
        <f>K293</f>
        <v>0</v>
      </c>
      <c r="L25" s="93"/>
      <c r="M25" s="84"/>
      <c r="N25" s="84"/>
      <c r="O25" s="84"/>
      <c r="P25" s="84"/>
      <c r="S25" s="8">
        <f>S292</f>
        <v>0</v>
      </c>
    </row>
    <row r="26" spans="1:19" ht="12.75">
      <c r="A26" s="91"/>
      <c r="B26" s="106">
        <v>8</v>
      </c>
      <c r="C26" s="83"/>
      <c r="D26" s="83"/>
      <c r="E26" s="107" t="s">
        <v>318</v>
      </c>
      <c r="F26" s="83"/>
      <c r="G26" s="83"/>
      <c r="H26" s="83"/>
      <c r="I26" s="83"/>
      <c r="J26" s="108">
        <f>G336</f>
        <v>0</v>
      </c>
      <c r="K26" s="108">
        <f>K336</f>
        <v>0</v>
      </c>
      <c r="L26" s="93"/>
      <c r="M26" s="84"/>
      <c r="N26" s="84"/>
      <c r="O26" s="84"/>
      <c r="P26" s="84"/>
      <c r="S26" s="8">
        <f>S335</f>
        <v>0</v>
      </c>
    </row>
    <row r="27" spans="1:19" ht="12.75">
      <c r="A27" s="91"/>
      <c r="B27" s="106">
        <v>9</v>
      </c>
      <c r="C27" s="83"/>
      <c r="D27" s="83"/>
      <c r="E27" s="107" t="s">
        <v>441</v>
      </c>
      <c r="F27" s="83"/>
      <c r="G27" s="83"/>
      <c r="H27" s="83"/>
      <c r="I27" s="83"/>
      <c r="J27" s="108">
        <f>G459</f>
        <v>0</v>
      </c>
      <c r="K27" s="108">
        <f>K459</f>
        <v>0</v>
      </c>
      <c r="L27" s="93"/>
      <c r="M27" s="84"/>
      <c r="N27" s="84"/>
      <c r="O27" s="84"/>
      <c r="P27" s="84"/>
      <c r="S27" s="8">
        <f>S458</f>
        <v>0</v>
      </c>
    </row>
    <row r="28" spans="1:16" ht="12.75">
      <c r="A28" s="94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95"/>
      <c r="M28" s="84"/>
      <c r="N28" s="84"/>
      <c r="O28" s="84"/>
      <c r="P28" s="84"/>
    </row>
    <row r="29" spans="1:16" ht="14" customHeight="1">
      <c r="A29" s="86"/>
      <c r="B29" s="87" t="s">
        <v>14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4"/>
      <c r="N29" s="84"/>
      <c r="O29" s="84"/>
      <c r="P29" s="84"/>
    </row>
    <row r="30" spans="1:16" ht="18" customHeight="1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90"/>
      <c r="M30" s="84"/>
      <c r="N30" s="84"/>
      <c r="O30" s="84"/>
      <c r="P30" s="84"/>
    </row>
    <row r="31" spans="1:16" ht="18" customHeight="1">
      <c r="A31" s="91"/>
      <c r="B31" s="103" t="s">
        <v>15</v>
      </c>
      <c r="C31" s="103" t="s">
        <v>10</v>
      </c>
      <c r="D31" s="103" t="s">
        <v>16</v>
      </c>
      <c r="E31" s="103" t="s">
        <v>11</v>
      </c>
      <c r="F31" s="104" t="s">
        <v>17</v>
      </c>
      <c r="G31" s="105" t="s">
        <v>18</v>
      </c>
      <c r="H31" s="105" t="s">
        <v>19</v>
      </c>
      <c r="I31" s="105" t="s">
        <v>12</v>
      </c>
      <c r="J31" s="104" t="s">
        <v>20</v>
      </c>
      <c r="K31" s="105" t="s">
        <v>13</v>
      </c>
      <c r="L31" s="93"/>
      <c r="M31" s="84"/>
      <c r="N31" s="84"/>
      <c r="O31" s="84"/>
      <c r="P31" s="84"/>
    </row>
    <row r="32" spans="1:16" ht="40" customHeight="1">
      <c r="A32" s="91"/>
      <c r="B32" s="109" t="s">
        <v>68</v>
      </c>
      <c r="C32" s="83"/>
      <c r="D32" s="83"/>
      <c r="E32" s="83"/>
      <c r="F32" s="83"/>
      <c r="G32" s="83"/>
      <c r="H32" s="136"/>
      <c r="I32" s="83"/>
      <c r="J32" s="136"/>
      <c r="K32" s="83"/>
      <c r="L32" s="93"/>
      <c r="M32" s="84"/>
      <c r="N32" s="84"/>
      <c r="O32" s="84"/>
      <c r="P32" s="84"/>
    </row>
    <row r="33" spans="1:18" ht="12.75">
      <c r="A33" s="91"/>
      <c r="B33" s="110">
        <v>1</v>
      </c>
      <c r="C33" s="111" t="s">
        <v>21</v>
      </c>
      <c r="D33" s="111" t="s">
        <v>22</v>
      </c>
      <c r="E33" s="111" t="s">
        <v>23</v>
      </c>
      <c r="F33" s="112" t="s">
        <v>24</v>
      </c>
      <c r="G33" s="113">
        <v>3061.939</v>
      </c>
      <c r="H33" s="137">
        <f>ROUND(0,2)</f>
        <v>0</v>
      </c>
      <c r="I33" s="115">
        <f>ROUND(H33*G33,2)</f>
        <v>0</v>
      </c>
      <c r="J33" s="143">
        <v>0</v>
      </c>
      <c r="K33" s="115">
        <f>IF(ISNUMBER(J33),ROUND(I33*(J33+1),2),0)</f>
        <v>0</v>
      </c>
      <c r="L33" s="93"/>
      <c r="M33" s="84"/>
      <c r="N33" s="84"/>
      <c r="O33" s="84"/>
      <c r="P33" s="84"/>
      <c r="Q33" s="8">
        <f>IF(ISNUMBER(J33),IF(G33&gt;0,IF(H33&gt;0,I33,0),0),0)</f>
        <v>0</v>
      </c>
      <c r="R33" s="8">
        <f>IF(ISNUMBER(J33)=FALSE,I33,0)</f>
        <v>0</v>
      </c>
    </row>
    <row r="34" spans="1:16" ht="12.75">
      <c r="A34" s="91"/>
      <c r="B34" s="117" t="s">
        <v>26</v>
      </c>
      <c r="C34" s="83"/>
      <c r="D34" s="83"/>
      <c r="E34" s="118" t="s">
        <v>25</v>
      </c>
      <c r="F34" s="83"/>
      <c r="G34" s="83"/>
      <c r="H34" s="136"/>
      <c r="I34" s="83"/>
      <c r="J34" s="136"/>
      <c r="K34" s="83"/>
      <c r="L34" s="93"/>
      <c r="M34" s="84"/>
      <c r="N34" s="84"/>
      <c r="O34" s="84"/>
      <c r="P34" s="84"/>
    </row>
    <row r="35" spans="1:16" ht="114.75">
      <c r="A35" s="91"/>
      <c r="B35" s="117" t="s">
        <v>28</v>
      </c>
      <c r="C35" s="83"/>
      <c r="D35" s="83"/>
      <c r="E35" s="118" t="s">
        <v>27</v>
      </c>
      <c r="F35" s="83"/>
      <c r="G35" s="83"/>
      <c r="H35" s="136"/>
      <c r="I35" s="83"/>
      <c r="J35" s="136"/>
      <c r="K35" s="83"/>
      <c r="L35" s="93"/>
      <c r="M35" s="84"/>
      <c r="N35" s="84"/>
      <c r="O35" s="84"/>
      <c r="P35" s="84"/>
    </row>
    <row r="36" spans="1:16" ht="13.5" thickBot="1">
      <c r="A36" s="91"/>
      <c r="B36" s="119" t="s">
        <v>30</v>
      </c>
      <c r="C36" s="120"/>
      <c r="D36" s="120"/>
      <c r="E36" s="121" t="s">
        <v>29</v>
      </c>
      <c r="F36" s="120"/>
      <c r="G36" s="120"/>
      <c r="H36" s="138"/>
      <c r="I36" s="120"/>
      <c r="J36" s="138"/>
      <c r="K36" s="120"/>
      <c r="L36" s="93"/>
      <c r="M36" s="84"/>
      <c r="N36" s="84"/>
      <c r="O36" s="84"/>
      <c r="P36" s="84"/>
    </row>
    <row r="37" spans="1:18" ht="13.5" thickTop="1">
      <c r="A37" s="91"/>
      <c r="B37" s="110">
        <v>2</v>
      </c>
      <c r="C37" s="111" t="s">
        <v>31</v>
      </c>
      <c r="D37" s="111" t="s">
        <v>22</v>
      </c>
      <c r="E37" s="111" t="s">
        <v>23</v>
      </c>
      <c r="F37" s="112" t="s">
        <v>32</v>
      </c>
      <c r="G37" s="122">
        <v>2774.112</v>
      </c>
      <c r="H37" s="139">
        <f>ROUND(0,2)</f>
        <v>0</v>
      </c>
      <c r="I37" s="124">
        <f>ROUND(H37*G37,2)</f>
        <v>0</v>
      </c>
      <c r="J37" s="144">
        <v>0</v>
      </c>
      <c r="K37" s="124">
        <f>IF(ISNUMBER(J37),ROUND(I37*(J37+1),2),0)</f>
        <v>0</v>
      </c>
      <c r="L37" s="93"/>
      <c r="M37" s="84"/>
      <c r="N37" s="84"/>
      <c r="O37" s="84"/>
      <c r="P37" s="84"/>
      <c r="Q37" s="8">
        <f>IF(ISNUMBER(J37),IF(G37&gt;0,IF(H37&gt;0,I37,0),0),0)</f>
        <v>0</v>
      </c>
      <c r="R37" s="8">
        <f>IF(ISNUMBER(J37)=FALSE,I37,0)</f>
        <v>0</v>
      </c>
    </row>
    <row r="38" spans="1:16" ht="12.75">
      <c r="A38" s="91"/>
      <c r="B38" s="117" t="s">
        <v>26</v>
      </c>
      <c r="C38" s="83"/>
      <c r="D38" s="83"/>
      <c r="E38" s="118" t="s">
        <v>22</v>
      </c>
      <c r="F38" s="83"/>
      <c r="G38" s="83"/>
      <c r="H38" s="136"/>
      <c r="I38" s="83"/>
      <c r="J38" s="136"/>
      <c r="K38" s="83"/>
      <c r="L38" s="93"/>
      <c r="M38" s="84"/>
      <c r="N38" s="84"/>
      <c r="O38" s="84"/>
      <c r="P38" s="84"/>
    </row>
    <row r="39" spans="1:16" ht="102">
      <c r="A39" s="91"/>
      <c r="B39" s="117" t="s">
        <v>28</v>
      </c>
      <c r="C39" s="83"/>
      <c r="D39" s="83"/>
      <c r="E39" s="118" t="s">
        <v>33</v>
      </c>
      <c r="F39" s="83"/>
      <c r="G39" s="83"/>
      <c r="H39" s="136"/>
      <c r="I39" s="83"/>
      <c r="J39" s="136"/>
      <c r="K39" s="83"/>
      <c r="L39" s="93"/>
      <c r="M39" s="84"/>
      <c r="N39" s="84"/>
      <c r="O39" s="84"/>
      <c r="P39" s="84"/>
    </row>
    <row r="40" spans="1:16" ht="13.5" thickBot="1">
      <c r="A40" s="91"/>
      <c r="B40" s="119" t="s">
        <v>30</v>
      </c>
      <c r="C40" s="120"/>
      <c r="D40" s="120"/>
      <c r="E40" s="121" t="s">
        <v>29</v>
      </c>
      <c r="F40" s="120"/>
      <c r="G40" s="120"/>
      <c r="H40" s="138"/>
      <c r="I40" s="120"/>
      <c r="J40" s="138"/>
      <c r="K40" s="120"/>
      <c r="L40" s="93"/>
      <c r="M40" s="84"/>
      <c r="N40" s="84"/>
      <c r="O40" s="84"/>
      <c r="P40" s="84"/>
    </row>
    <row r="41" spans="1:18" ht="13.5" thickTop="1">
      <c r="A41" s="91"/>
      <c r="B41" s="110">
        <v>3</v>
      </c>
      <c r="C41" s="111" t="s">
        <v>34</v>
      </c>
      <c r="D41" s="111" t="s">
        <v>22</v>
      </c>
      <c r="E41" s="111" t="s">
        <v>35</v>
      </c>
      <c r="F41" s="112" t="s">
        <v>32</v>
      </c>
      <c r="G41" s="122">
        <v>1914.014</v>
      </c>
      <c r="H41" s="139">
        <f>ROUND(0,2)</f>
        <v>0</v>
      </c>
      <c r="I41" s="124">
        <f>ROUND(H41*G41,2)</f>
        <v>0</v>
      </c>
      <c r="J41" s="144">
        <v>0</v>
      </c>
      <c r="K41" s="124">
        <f>IF(ISNUMBER(J41),ROUND(I41*(J41+1),2),0)</f>
        <v>0</v>
      </c>
      <c r="L41" s="93"/>
      <c r="M41" s="84"/>
      <c r="N41" s="84"/>
      <c r="O41" s="84"/>
      <c r="P41" s="84"/>
      <c r="Q41" s="8">
        <f>IF(ISNUMBER(J41),IF(G41&gt;0,IF(H41&gt;0,I41,0),0),0)</f>
        <v>0</v>
      </c>
      <c r="R41" s="8">
        <f>IF(ISNUMBER(J41)=FALSE,I41,0)</f>
        <v>0</v>
      </c>
    </row>
    <row r="42" spans="1:16" ht="12.75">
      <c r="A42" s="91"/>
      <c r="B42" s="117" t="s">
        <v>26</v>
      </c>
      <c r="C42" s="83"/>
      <c r="D42" s="83"/>
      <c r="E42" s="118" t="s">
        <v>22</v>
      </c>
      <c r="F42" s="83"/>
      <c r="G42" s="83"/>
      <c r="H42" s="136"/>
      <c r="I42" s="83"/>
      <c r="J42" s="136"/>
      <c r="K42" s="83"/>
      <c r="L42" s="93"/>
      <c r="M42" s="84"/>
      <c r="N42" s="84"/>
      <c r="O42" s="84"/>
      <c r="P42" s="84"/>
    </row>
    <row r="43" spans="1:16" ht="12.75">
      <c r="A43" s="91"/>
      <c r="B43" s="117" t="s">
        <v>28</v>
      </c>
      <c r="C43" s="83"/>
      <c r="D43" s="83"/>
      <c r="E43" s="118" t="s">
        <v>36</v>
      </c>
      <c r="F43" s="83"/>
      <c r="G43" s="83"/>
      <c r="H43" s="136"/>
      <c r="I43" s="83"/>
      <c r="J43" s="136"/>
      <c r="K43" s="83"/>
      <c r="L43" s="93"/>
      <c r="M43" s="84"/>
      <c r="N43" s="84"/>
      <c r="O43" s="84"/>
      <c r="P43" s="84"/>
    </row>
    <row r="44" spans="1:16" ht="13.5" thickBot="1">
      <c r="A44" s="91"/>
      <c r="B44" s="119" t="s">
        <v>30</v>
      </c>
      <c r="C44" s="120"/>
      <c r="D44" s="120"/>
      <c r="E44" s="121" t="s">
        <v>29</v>
      </c>
      <c r="F44" s="120"/>
      <c r="G44" s="120"/>
      <c r="H44" s="138"/>
      <c r="I44" s="120"/>
      <c r="J44" s="138"/>
      <c r="K44" s="120"/>
      <c r="L44" s="93"/>
      <c r="M44" s="84"/>
      <c r="N44" s="84"/>
      <c r="O44" s="84"/>
      <c r="P44" s="84"/>
    </row>
    <row r="45" spans="1:18" ht="13.5" thickTop="1">
      <c r="A45" s="91"/>
      <c r="B45" s="110">
        <v>4</v>
      </c>
      <c r="C45" s="111" t="s">
        <v>37</v>
      </c>
      <c r="D45" s="111"/>
      <c r="E45" s="111" t="s">
        <v>38</v>
      </c>
      <c r="F45" s="112" t="s">
        <v>39</v>
      </c>
      <c r="G45" s="122">
        <v>1</v>
      </c>
      <c r="H45" s="139">
        <f>ROUND(0,2)</f>
        <v>0</v>
      </c>
      <c r="I45" s="124">
        <f>ROUND(H45*G45,2)</f>
        <v>0</v>
      </c>
      <c r="J45" s="144">
        <v>0</v>
      </c>
      <c r="K45" s="124">
        <f>IF(ISNUMBER(J45),ROUND(I45*(J45+1),2),0)</f>
        <v>0</v>
      </c>
      <c r="L45" s="93"/>
      <c r="M45" s="84"/>
      <c r="N45" s="84"/>
      <c r="O45" s="84"/>
      <c r="P45" s="84"/>
      <c r="Q45" s="8">
        <f>IF(ISNUMBER(J45),IF(G45&gt;0,IF(H45&gt;0,I45,0),0),0)</f>
        <v>0</v>
      </c>
      <c r="R45" s="8">
        <f>IF(ISNUMBER(J45)=FALSE,I45,0)</f>
        <v>0</v>
      </c>
    </row>
    <row r="46" spans="1:16" ht="12.75">
      <c r="A46" s="91"/>
      <c r="B46" s="117" t="s">
        <v>26</v>
      </c>
      <c r="C46" s="83"/>
      <c r="D46" s="83"/>
      <c r="E46" s="118" t="s">
        <v>22</v>
      </c>
      <c r="F46" s="83"/>
      <c r="G46" s="83"/>
      <c r="H46" s="136"/>
      <c r="I46" s="83"/>
      <c r="J46" s="136"/>
      <c r="K46" s="83"/>
      <c r="L46" s="93"/>
      <c r="M46" s="84"/>
      <c r="N46" s="84"/>
      <c r="O46" s="84"/>
      <c r="P46" s="84"/>
    </row>
    <row r="47" spans="1:16" ht="12.75">
      <c r="A47" s="91"/>
      <c r="B47" s="117" t="s">
        <v>28</v>
      </c>
      <c r="C47" s="83"/>
      <c r="D47" s="83"/>
      <c r="E47" s="118" t="s">
        <v>40</v>
      </c>
      <c r="F47" s="83"/>
      <c r="G47" s="83"/>
      <c r="H47" s="136"/>
      <c r="I47" s="83"/>
      <c r="J47" s="136"/>
      <c r="K47" s="83"/>
      <c r="L47" s="93"/>
      <c r="M47" s="84"/>
      <c r="N47" s="84"/>
      <c r="O47" s="84"/>
      <c r="P47" s="84"/>
    </row>
    <row r="48" spans="1:16" ht="13.5" thickBot="1">
      <c r="A48" s="91"/>
      <c r="B48" s="119" t="s">
        <v>30</v>
      </c>
      <c r="C48" s="120"/>
      <c r="D48" s="120"/>
      <c r="E48" s="121" t="s">
        <v>41</v>
      </c>
      <c r="F48" s="120"/>
      <c r="G48" s="120"/>
      <c r="H48" s="138"/>
      <c r="I48" s="120"/>
      <c r="J48" s="138"/>
      <c r="K48" s="120"/>
      <c r="L48" s="93"/>
      <c r="M48" s="84"/>
      <c r="N48" s="84"/>
      <c r="O48" s="84"/>
      <c r="P48" s="84"/>
    </row>
    <row r="49" spans="1:18" ht="13.5" thickTop="1">
      <c r="A49" s="91"/>
      <c r="B49" s="110">
        <v>5</v>
      </c>
      <c r="C49" s="111" t="s">
        <v>42</v>
      </c>
      <c r="D49" s="111" t="s">
        <v>22</v>
      </c>
      <c r="E49" s="111" t="s">
        <v>43</v>
      </c>
      <c r="F49" s="112" t="s">
        <v>39</v>
      </c>
      <c r="G49" s="122">
        <v>1</v>
      </c>
      <c r="H49" s="139">
        <f>ROUND(0,2)</f>
        <v>0</v>
      </c>
      <c r="I49" s="124">
        <f>ROUND(H49*G49,2)</f>
        <v>0</v>
      </c>
      <c r="J49" s="144">
        <v>0</v>
      </c>
      <c r="K49" s="124">
        <f>IF(ISNUMBER(J49),ROUND(I49*(J49+1),2),0)</f>
        <v>0</v>
      </c>
      <c r="L49" s="93"/>
      <c r="M49" s="84"/>
      <c r="N49" s="84"/>
      <c r="O49" s="84"/>
      <c r="P49" s="84"/>
      <c r="Q49" s="8">
        <f>IF(ISNUMBER(J49),IF(G49&gt;0,IF(H49&gt;0,I49,0),0),0)</f>
        <v>0</v>
      </c>
      <c r="R49" s="8">
        <f>IF(ISNUMBER(J49)=FALSE,I49,0)</f>
        <v>0</v>
      </c>
    </row>
    <row r="50" spans="1:16" ht="12.75">
      <c r="A50" s="91"/>
      <c r="B50" s="117" t="s">
        <v>26</v>
      </c>
      <c r="C50" s="83"/>
      <c r="D50" s="83"/>
      <c r="E50" s="118" t="s">
        <v>22</v>
      </c>
      <c r="F50" s="83"/>
      <c r="G50" s="83"/>
      <c r="H50" s="136"/>
      <c r="I50" s="83"/>
      <c r="J50" s="136"/>
      <c r="K50" s="83"/>
      <c r="L50" s="93"/>
      <c r="M50" s="84"/>
      <c r="N50" s="84"/>
      <c r="O50" s="84"/>
      <c r="P50" s="84"/>
    </row>
    <row r="51" spans="1:16" ht="12.75">
      <c r="A51" s="91"/>
      <c r="B51" s="117" t="s">
        <v>28</v>
      </c>
      <c r="C51" s="83"/>
      <c r="D51" s="83"/>
      <c r="E51" s="118" t="s">
        <v>44</v>
      </c>
      <c r="F51" s="83"/>
      <c r="G51" s="83"/>
      <c r="H51" s="136"/>
      <c r="I51" s="83"/>
      <c r="J51" s="136"/>
      <c r="K51" s="83"/>
      <c r="L51" s="93"/>
      <c r="M51" s="84"/>
      <c r="N51" s="84"/>
      <c r="O51" s="84"/>
      <c r="P51" s="84"/>
    </row>
    <row r="52" spans="1:16" ht="39" thickBot="1">
      <c r="A52" s="91"/>
      <c r="B52" s="119" t="s">
        <v>30</v>
      </c>
      <c r="C52" s="120"/>
      <c r="D52" s="120"/>
      <c r="E52" s="121" t="s">
        <v>45</v>
      </c>
      <c r="F52" s="120"/>
      <c r="G52" s="120"/>
      <c r="H52" s="138"/>
      <c r="I52" s="120"/>
      <c r="J52" s="138"/>
      <c r="K52" s="120"/>
      <c r="L52" s="93"/>
      <c r="M52" s="84"/>
      <c r="N52" s="84"/>
      <c r="O52" s="84"/>
      <c r="P52" s="84"/>
    </row>
    <row r="53" spans="1:18" ht="13.5" thickTop="1">
      <c r="A53" s="91"/>
      <c r="B53" s="110">
        <v>6</v>
      </c>
      <c r="C53" s="111" t="s">
        <v>46</v>
      </c>
      <c r="D53" s="111" t="s">
        <v>22</v>
      </c>
      <c r="E53" s="111" t="s">
        <v>47</v>
      </c>
      <c r="F53" s="112" t="s">
        <v>39</v>
      </c>
      <c r="G53" s="122">
        <v>1</v>
      </c>
      <c r="H53" s="139">
        <f>ROUND(0,2)</f>
        <v>0</v>
      </c>
      <c r="I53" s="124">
        <f>ROUND(H53*G53,2)</f>
        <v>0</v>
      </c>
      <c r="J53" s="144">
        <v>0</v>
      </c>
      <c r="K53" s="124">
        <f>IF(ISNUMBER(J53),ROUND(I53*(J53+1),2),0)</f>
        <v>0</v>
      </c>
      <c r="L53" s="93"/>
      <c r="M53" s="84"/>
      <c r="N53" s="84"/>
      <c r="O53" s="84"/>
      <c r="P53" s="84"/>
      <c r="Q53" s="8">
        <f>IF(ISNUMBER(J53),IF(G53&gt;0,IF(H53&gt;0,I53,0),0),0)</f>
        <v>0</v>
      </c>
      <c r="R53" s="8">
        <f>IF(ISNUMBER(J53)=FALSE,I53,0)</f>
        <v>0</v>
      </c>
    </row>
    <row r="54" spans="1:16" ht="12.75">
      <c r="A54" s="91"/>
      <c r="B54" s="117" t="s">
        <v>26</v>
      </c>
      <c r="C54" s="83"/>
      <c r="D54" s="83"/>
      <c r="E54" s="118" t="s">
        <v>22</v>
      </c>
      <c r="F54" s="83"/>
      <c r="G54" s="83"/>
      <c r="H54" s="136"/>
      <c r="I54" s="83"/>
      <c r="J54" s="136"/>
      <c r="K54" s="83"/>
      <c r="L54" s="93"/>
      <c r="M54" s="84"/>
      <c r="N54" s="84"/>
      <c r="O54" s="84"/>
      <c r="P54" s="84"/>
    </row>
    <row r="55" spans="1:16" ht="12.75">
      <c r="A55" s="91"/>
      <c r="B55" s="117" t="s">
        <v>28</v>
      </c>
      <c r="C55" s="83"/>
      <c r="D55" s="83"/>
      <c r="E55" s="118" t="s">
        <v>44</v>
      </c>
      <c r="F55" s="83"/>
      <c r="G55" s="83"/>
      <c r="H55" s="136"/>
      <c r="I55" s="83"/>
      <c r="J55" s="136"/>
      <c r="K55" s="83"/>
      <c r="L55" s="93"/>
      <c r="M55" s="84"/>
      <c r="N55" s="84"/>
      <c r="O55" s="84"/>
      <c r="P55" s="84"/>
    </row>
    <row r="56" spans="1:16" ht="13.5" thickBot="1">
      <c r="A56" s="91"/>
      <c r="B56" s="119" t="s">
        <v>30</v>
      </c>
      <c r="C56" s="120"/>
      <c r="D56" s="120"/>
      <c r="E56" s="121" t="s">
        <v>48</v>
      </c>
      <c r="F56" s="120"/>
      <c r="G56" s="120"/>
      <c r="H56" s="138"/>
      <c r="I56" s="120"/>
      <c r="J56" s="138"/>
      <c r="K56" s="120"/>
      <c r="L56" s="93"/>
      <c r="M56" s="84"/>
      <c r="N56" s="84"/>
      <c r="O56" s="84"/>
      <c r="P56" s="84"/>
    </row>
    <row r="57" spans="1:18" ht="13.5" thickTop="1">
      <c r="A57" s="91"/>
      <c r="B57" s="110">
        <v>7</v>
      </c>
      <c r="C57" s="111" t="s">
        <v>49</v>
      </c>
      <c r="D57" s="111" t="s">
        <v>22</v>
      </c>
      <c r="E57" s="111" t="s">
        <v>50</v>
      </c>
      <c r="F57" s="112" t="s">
        <v>51</v>
      </c>
      <c r="G57" s="122">
        <v>34.54</v>
      </c>
      <c r="H57" s="139">
        <f>ROUND(0,2)</f>
        <v>0</v>
      </c>
      <c r="I57" s="124">
        <f>ROUND(H57*G57,2)</f>
        <v>0</v>
      </c>
      <c r="J57" s="144">
        <v>0</v>
      </c>
      <c r="K57" s="124">
        <f>IF(ISNUMBER(J57),ROUND(I57*(J57+1),2),0)</f>
        <v>0</v>
      </c>
      <c r="L57" s="93"/>
      <c r="M57" s="84"/>
      <c r="N57" s="84"/>
      <c r="O57" s="84"/>
      <c r="P57" s="84"/>
      <c r="Q57" s="8">
        <f>IF(ISNUMBER(J57),IF(G57&gt;0,IF(H57&gt;0,I57,0),0),0)</f>
        <v>0</v>
      </c>
      <c r="R57" s="8">
        <f>IF(ISNUMBER(J57)=FALSE,I57,0)</f>
        <v>0</v>
      </c>
    </row>
    <row r="58" spans="1:16" ht="12.75">
      <c r="A58" s="91"/>
      <c r="B58" s="117" t="s">
        <v>26</v>
      </c>
      <c r="C58" s="83"/>
      <c r="D58" s="83"/>
      <c r="E58" s="118" t="s">
        <v>22</v>
      </c>
      <c r="F58" s="83"/>
      <c r="G58" s="83"/>
      <c r="H58" s="136"/>
      <c r="I58" s="83"/>
      <c r="J58" s="136"/>
      <c r="K58" s="83"/>
      <c r="L58" s="93"/>
      <c r="M58" s="84"/>
      <c r="N58" s="84"/>
      <c r="O58" s="84"/>
      <c r="P58" s="84"/>
    </row>
    <row r="59" spans="1:16" ht="12.75">
      <c r="A59" s="91"/>
      <c r="B59" s="117" t="s">
        <v>28</v>
      </c>
      <c r="C59" s="83"/>
      <c r="D59" s="83"/>
      <c r="E59" s="118" t="s">
        <v>52</v>
      </c>
      <c r="F59" s="83"/>
      <c r="G59" s="83"/>
      <c r="H59" s="136"/>
      <c r="I59" s="83"/>
      <c r="J59" s="136"/>
      <c r="K59" s="83"/>
      <c r="L59" s="93"/>
      <c r="M59" s="84"/>
      <c r="N59" s="84"/>
      <c r="O59" s="84"/>
      <c r="P59" s="84"/>
    </row>
    <row r="60" spans="1:16" ht="77.25" thickBot="1">
      <c r="A60" s="91"/>
      <c r="B60" s="119" t="s">
        <v>30</v>
      </c>
      <c r="C60" s="120"/>
      <c r="D60" s="120"/>
      <c r="E60" s="121" t="s">
        <v>53</v>
      </c>
      <c r="F60" s="120"/>
      <c r="G60" s="120"/>
      <c r="H60" s="138"/>
      <c r="I60" s="120"/>
      <c r="J60" s="138"/>
      <c r="K60" s="120"/>
      <c r="L60" s="93"/>
      <c r="M60" s="84"/>
      <c r="N60" s="84"/>
      <c r="O60" s="84"/>
      <c r="P60" s="84"/>
    </row>
    <row r="61" spans="1:18" ht="13.5" thickTop="1">
      <c r="A61" s="91"/>
      <c r="B61" s="110">
        <v>8</v>
      </c>
      <c r="C61" s="111" t="s">
        <v>54</v>
      </c>
      <c r="D61" s="111"/>
      <c r="E61" s="111" t="s">
        <v>55</v>
      </c>
      <c r="F61" s="112" t="s">
        <v>39</v>
      </c>
      <c r="G61" s="122">
        <v>1</v>
      </c>
      <c r="H61" s="139">
        <f>ROUND(0,2)</f>
        <v>0</v>
      </c>
      <c r="I61" s="124">
        <f>ROUND(H61*G61,2)</f>
        <v>0</v>
      </c>
      <c r="J61" s="144">
        <v>0</v>
      </c>
      <c r="K61" s="124">
        <f>IF(ISNUMBER(J61),ROUND(I61*(J61+1),2),0)</f>
        <v>0</v>
      </c>
      <c r="L61" s="93"/>
      <c r="M61" s="84"/>
      <c r="N61" s="84"/>
      <c r="O61" s="84"/>
      <c r="P61" s="84"/>
      <c r="Q61" s="8">
        <f>IF(ISNUMBER(J61),IF(G61&gt;0,IF(H61&gt;0,I61,0),0),0)</f>
        <v>0</v>
      </c>
      <c r="R61" s="8">
        <f>IF(ISNUMBER(J61)=FALSE,I61,0)</f>
        <v>0</v>
      </c>
    </row>
    <row r="62" spans="1:16" ht="12.75">
      <c r="A62" s="91"/>
      <c r="B62" s="117" t="s">
        <v>26</v>
      </c>
      <c r="C62" s="83"/>
      <c r="D62" s="83"/>
      <c r="E62" s="118" t="s">
        <v>22</v>
      </c>
      <c r="F62" s="83"/>
      <c r="G62" s="83"/>
      <c r="H62" s="136"/>
      <c r="I62" s="83"/>
      <c r="J62" s="136"/>
      <c r="K62" s="83"/>
      <c r="L62" s="93"/>
      <c r="M62" s="84"/>
      <c r="N62" s="84"/>
      <c r="O62" s="84"/>
      <c r="P62" s="84"/>
    </row>
    <row r="63" spans="1:16" ht="12.75">
      <c r="A63" s="91"/>
      <c r="B63" s="117" t="s">
        <v>28</v>
      </c>
      <c r="C63" s="83"/>
      <c r="D63" s="83"/>
      <c r="E63" s="118" t="s">
        <v>44</v>
      </c>
      <c r="F63" s="83"/>
      <c r="G63" s="83"/>
      <c r="H63" s="136"/>
      <c r="I63" s="83"/>
      <c r="J63" s="136"/>
      <c r="K63" s="83"/>
      <c r="L63" s="93"/>
      <c r="M63" s="84"/>
      <c r="N63" s="84"/>
      <c r="O63" s="84"/>
      <c r="P63" s="84"/>
    </row>
    <row r="64" spans="1:16" ht="64.5" thickBot="1">
      <c r="A64" s="91"/>
      <c r="B64" s="119" t="s">
        <v>30</v>
      </c>
      <c r="C64" s="120"/>
      <c r="D64" s="120"/>
      <c r="E64" s="121" t="s">
        <v>56</v>
      </c>
      <c r="F64" s="120"/>
      <c r="G64" s="120"/>
      <c r="H64" s="138"/>
      <c r="I64" s="120"/>
      <c r="J64" s="138"/>
      <c r="K64" s="120"/>
      <c r="L64" s="93"/>
      <c r="M64" s="84"/>
      <c r="N64" s="84"/>
      <c r="O64" s="84"/>
      <c r="P64" s="84"/>
    </row>
    <row r="65" spans="1:18" ht="13.5" thickTop="1">
      <c r="A65" s="91"/>
      <c r="B65" s="110">
        <v>9</v>
      </c>
      <c r="C65" s="111" t="s">
        <v>57</v>
      </c>
      <c r="D65" s="111" t="s">
        <v>22</v>
      </c>
      <c r="E65" s="111" t="s">
        <v>58</v>
      </c>
      <c r="F65" s="112" t="s">
        <v>39</v>
      </c>
      <c r="G65" s="122">
        <v>1</v>
      </c>
      <c r="H65" s="139">
        <f>ROUND(0,2)</f>
        <v>0</v>
      </c>
      <c r="I65" s="124">
        <f>ROUND(H65*G65,2)</f>
        <v>0</v>
      </c>
      <c r="J65" s="144">
        <v>0</v>
      </c>
      <c r="K65" s="124">
        <f>IF(ISNUMBER(J65),ROUND(I65*(J65+1),2),0)</f>
        <v>0</v>
      </c>
      <c r="L65" s="93"/>
      <c r="M65" s="84"/>
      <c r="N65" s="84"/>
      <c r="O65" s="84"/>
      <c r="P65" s="84"/>
      <c r="Q65" s="8">
        <f>IF(ISNUMBER(J65),IF(G65&gt;0,IF(H65&gt;0,I65,0),0),0)</f>
        <v>0</v>
      </c>
      <c r="R65" s="8">
        <f>IF(ISNUMBER(J65)=FALSE,I65,0)</f>
        <v>0</v>
      </c>
    </row>
    <row r="66" spans="1:16" ht="12.75">
      <c r="A66" s="91"/>
      <c r="B66" s="117" t="s">
        <v>26</v>
      </c>
      <c r="C66" s="83"/>
      <c r="D66" s="83"/>
      <c r="E66" s="118" t="s">
        <v>22</v>
      </c>
      <c r="F66" s="83"/>
      <c r="G66" s="83"/>
      <c r="H66" s="136"/>
      <c r="I66" s="83"/>
      <c r="J66" s="136"/>
      <c r="K66" s="83"/>
      <c r="L66" s="93"/>
      <c r="M66" s="84"/>
      <c r="N66" s="84"/>
      <c r="O66" s="84"/>
      <c r="P66" s="84"/>
    </row>
    <row r="67" spans="1:16" ht="12.75">
      <c r="A67" s="91"/>
      <c r="B67" s="117" t="s">
        <v>28</v>
      </c>
      <c r="C67" s="83"/>
      <c r="D67" s="83"/>
      <c r="E67" s="118" t="s">
        <v>44</v>
      </c>
      <c r="F67" s="83"/>
      <c r="G67" s="83"/>
      <c r="H67" s="136"/>
      <c r="I67" s="83"/>
      <c r="J67" s="136"/>
      <c r="K67" s="83"/>
      <c r="L67" s="93"/>
      <c r="M67" s="84"/>
      <c r="N67" s="84"/>
      <c r="O67" s="84"/>
      <c r="P67" s="84"/>
    </row>
    <row r="68" spans="1:16" ht="13.5" thickBot="1">
      <c r="A68" s="91"/>
      <c r="B68" s="119" t="s">
        <v>30</v>
      </c>
      <c r="C68" s="120"/>
      <c r="D68" s="120"/>
      <c r="E68" s="121" t="s">
        <v>48</v>
      </c>
      <c r="F68" s="120"/>
      <c r="G68" s="120"/>
      <c r="H68" s="138"/>
      <c r="I68" s="120"/>
      <c r="J68" s="138"/>
      <c r="K68" s="120"/>
      <c r="L68" s="93"/>
      <c r="M68" s="84"/>
      <c r="N68" s="84"/>
      <c r="O68" s="84"/>
      <c r="P68" s="84"/>
    </row>
    <row r="69" spans="1:18" ht="13.5" thickTop="1">
      <c r="A69" s="91"/>
      <c r="B69" s="110">
        <v>10</v>
      </c>
      <c r="C69" s="111" t="s">
        <v>59</v>
      </c>
      <c r="D69" s="111" t="s">
        <v>22</v>
      </c>
      <c r="E69" s="111" t="s">
        <v>60</v>
      </c>
      <c r="F69" s="112" t="s">
        <v>39</v>
      </c>
      <c r="G69" s="122">
        <v>1</v>
      </c>
      <c r="H69" s="139">
        <f>ROUND(0,2)</f>
        <v>0</v>
      </c>
      <c r="I69" s="124">
        <f>ROUND(H69*G69,2)</f>
        <v>0</v>
      </c>
      <c r="J69" s="144">
        <v>0</v>
      </c>
      <c r="K69" s="124">
        <f>IF(ISNUMBER(J69),ROUND(I69*(J69+1),2),0)</f>
        <v>0</v>
      </c>
      <c r="L69" s="93"/>
      <c r="M69" s="84"/>
      <c r="N69" s="84"/>
      <c r="O69" s="84"/>
      <c r="P69" s="84"/>
      <c r="Q69" s="8">
        <f>IF(ISNUMBER(J69),IF(G69&gt;0,IF(H69&gt;0,I69,0),0),0)</f>
        <v>0</v>
      </c>
      <c r="R69" s="8">
        <f>IF(ISNUMBER(J69)=FALSE,I69,0)</f>
        <v>0</v>
      </c>
    </row>
    <row r="70" spans="1:16" ht="12.75">
      <c r="A70" s="91"/>
      <c r="B70" s="117" t="s">
        <v>26</v>
      </c>
      <c r="C70" s="83"/>
      <c r="D70" s="83"/>
      <c r="E70" s="118" t="s">
        <v>22</v>
      </c>
      <c r="F70" s="83"/>
      <c r="G70" s="83"/>
      <c r="H70" s="136"/>
      <c r="I70" s="83"/>
      <c r="J70" s="136"/>
      <c r="K70" s="83"/>
      <c r="L70" s="93"/>
      <c r="M70" s="84"/>
      <c r="N70" s="84"/>
      <c r="O70" s="84"/>
      <c r="P70" s="84"/>
    </row>
    <row r="71" spans="1:16" ht="12.75">
      <c r="A71" s="91"/>
      <c r="B71" s="117" t="s">
        <v>28</v>
      </c>
      <c r="C71" s="83"/>
      <c r="D71" s="83"/>
      <c r="E71" s="118" t="s">
        <v>44</v>
      </c>
      <c r="F71" s="83"/>
      <c r="G71" s="83"/>
      <c r="H71" s="136"/>
      <c r="I71" s="83"/>
      <c r="J71" s="136"/>
      <c r="K71" s="83"/>
      <c r="L71" s="93"/>
      <c r="M71" s="84"/>
      <c r="N71" s="84"/>
      <c r="O71" s="84"/>
      <c r="P71" s="84"/>
    </row>
    <row r="72" spans="1:16" ht="90" thickBot="1">
      <c r="A72" s="91"/>
      <c r="B72" s="119" t="s">
        <v>30</v>
      </c>
      <c r="C72" s="120"/>
      <c r="D72" s="120"/>
      <c r="E72" s="121" t="s">
        <v>61</v>
      </c>
      <c r="F72" s="120"/>
      <c r="G72" s="120"/>
      <c r="H72" s="138"/>
      <c r="I72" s="120"/>
      <c r="J72" s="138"/>
      <c r="K72" s="120"/>
      <c r="L72" s="93"/>
      <c r="M72" s="84"/>
      <c r="N72" s="84"/>
      <c r="O72" s="84"/>
      <c r="P72" s="84"/>
    </row>
    <row r="73" spans="1:18" ht="13.5" thickTop="1">
      <c r="A73" s="91"/>
      <c r="B73" s="110">
        <v>11</v>
      </c>
      <c r="C73" s="111" t="s">
        <v>62</v>
      </c>
      <c r="D73" s="111" t="s">
        <v>22</v>
      </c>
      <c r="E73" s="111" t="s">
        <v>63</v>
      </c>
      <c r="F73" s="112" t="s">
        <v>39</v>
      </c>
      <c r="G73" s="122">
        <v>1</v>
      </c>
      <c r="H73" s="139">
        <f>ROUND(0,2)</f>
        <v>0</v>
      </c>
      <c r="I73" s="124">
        <f>ROUND(H73*G73,2)</f>
        <v>0</v>
      </c>
      <c r="J73" s="144">
        <v>0</v>
      </c>
      <c r="K73" s="124">
        <f>IF(ISNUMBER(J73),ROUND(I73*(J73+1),2),0)</f>
        <v>0</v>
      </c>
      <c r="L73" s="93"/>
      <c r="M73" s="84"/>
      <c r="N73" s="84"/>
      <c r="O73" s="84"/>
      <c r="P73" s="84"/>
      <c r="Q73" s="8">
        <f>IF(ISNUMBER(J73),IF(G73&gt;0,IF(H73&gt;0,I73,0),0),0)</f>
        <v>0</v>
      </c>
      <c r="R73" s="8">
        <f>IF(ISNUMBER(J73)=FALSE,I73,0)</f>
        <v>0</v>
      </c>
    </row>
    <row r="74" spans="1:16" ht="12.75">
      <c r="A74" s="91"/>
      <c r="B74" s="117" t="s">
        <v>26</v>
      </c>
      <c r="C74" s="83"/>
      <c r="D74" s="83"/>
      <c r="E74" s="118" t="s">
        <v>22</v>
      </c>
      <c r="F74" s="83"/>
      <c r="G74" s="83"/>
      <c r="H74" s="136"/>
      <c r="I74" s="83"/>
      <c r="J74" s="136"/>
      <c r="K74" s="83"/>
      <c r="L74" s="93"/>
      <c r="M74" s="84"/>
      <c r="N74" s="84"/>
      <c r="O74" s="84"/>
      <c r="P74" s="84"/>
    </row>
    <row r="75" spans="1:16" ht="12.75">
      <c r="A75" s="91"/>
      <c r="B75" s="117" t="s">
        <v>28</v>
      </c>
      <c r="C75" s="83"/>
      <c r="D75" s="83"/>
      <c r="E75" s="118" t="s">
        <v>44</v>
      </c>
      <c r="F75" s="83"/>
      <c r="G75" s="83"/>
      <c r="H75" s="136"/>
      <c r="I75" s="83"/>
      <c r="J75" s="136"/>
      <c r="K75" s="83"/>
      <c r="L75" s="93"/>
      <c r="M75" s="84"/>
      <c r="N75" s="84"/>
      <c r="O75" s="84"/>
      <c r="P75" s="84"/>
    </row>
    <row r="76" spans="1:16" ht="26.25" thickBot="1">
      <c r="A76" s="91"/>
      <c r="B76" s="119" t="s">
        <v>30</v>
      </c>
      <c r="C76" s="120"/>
      <c r="D76" s="120"/>
      <c r="E76" s="121" t="s">
        <v>64</v>
      </c>
      <c r="F76" s="120"/>
      <c r="G76" s="120"/>
      <c r="H76" s="138"/>
      <c r="I76" s="120"/>
      <c r="J76" s="138"/>
      <c r="K76" s="120"/>
      <c r="L76" s="93"/>
      <c r="M76" s="84"/>
      <c r="N76" s="84"/>
      <c r="O76" s="84"/>
      <c r="P76" s="84"/>
    </row>
    <row r="77" spans="1:18" ht="13.5" thickTop="1">
      <c r="A77" s="91"/>
      <c r="B77" s="110">
        <v>12</v>
      </c>
      <c r="C77" s="111" t="s">
        <v>65</v>
      </c>
      <c r="D77" s="111" t="s">
        <v>22</v>
      </c>
      <c r="E77" s="111" t="s">
        <v>66</v>
      </c>
      <c r="F77" s="112" t="s">
        <v>39</v>
      </c>
      <c r="G77" s="122">
        <v>1</v>
      </c>
      <c r="H77" s="139">
        <f>ROUND(0,2)</f>
        <v>0</v>
      </c>
      <c r="I77" s="124">
        <f>ROUND(H77*G77,2)</f>
        <v>0</v>
      </c>
      <c r="J77" s="144">
        <v>0</v>
      </c>
      <c r="K77" s="124">
        <f>IF(ISNUMBER(J77),ROUND(I77*(J77+1),2),0)</f>
        <v>0</v>
      </c>
      <c r="L77" s="93"/>
      <c r="M77" s="84"/>
      <c r="N77" s="84"/>
      <c r="O77" s="84"/>
      <c r="P77" s="84"/>
      <c r="Q77" s="8">
        <f>IF(ISNUMBER(J77),IF(G77&gt;0,IF(H77&gt;0,I77,0),0),0)</f>
        <v>0</v>
      </c>
      <c r="R77" s="8">
        <f>IF(ISNUMBER(J77)=FALSE,I77,0)</f>
        <v>0</v>
      </c>
    </row>
    <row r="78" spans="1:16" ht="12.75">
      <c r="A78" s="91"/>
      <c r="B78" s="117" t="s">
        <v>26</v>
      </c>
      <c r="C78" s="83"/>
      <c r="D78" s="83"/>
      <c r="E78" s="118" t="s">
        <v>22</v>
      </c>
      <c r="F78" s="83"/>
      <c r="G78" s="83"/>
      <c r="H78" s="136"/>
      <c r="I78" s="83"/>
      <c r="J78" s="136"/>
      <c r="K78" s="83"/>
      <c r="L78" s="93"/>
      <c r="M78" s="84"/>
      <c r="N78" s="84"/>
      <c r="O78" s="84"/>
      <c r="P78" s="84"/>
    </row>
    <row r="79" spans="1:16" ht="12.75">
      <c r="A79" s="91"/>
      <c r="B79" s="117" t="s">
        <v>28</v>
      </c>
      <c r="C79" s="83"/>
      <c r="D79" s="83"/>
      <c r="E79" s="118" t="s">
        <v>44</v>
      </c>
      <c r="F79" s="83"/>
      <c r="G79" s="83"/>
      <c r="H79" s="136"/>
      <c r="I79" s="83"/>
      <c r="J79" s="136"/>
      <c r="K79" s="83"/>
      <c r="L79" s="93"/>
      <c r="M79" s="84"/>
      <c r="N79" s="84"/>
      <c r="O79" s="84"/>
      <c r="P79" s="84"/>
    </row>
    <row r="80" spans="1:16" ht="13.5" thickBot="1">
      <c r="A80" s="91"/>
      <c r="B80" s="119" t="s">
        <v>30</v>
      </c>
      <c r="C80" s="120"/>
      <c r="D80" s="120"/>
      <c r="E80" s="121" t="s">
        <v>67</v>
      </c>
      <c r="F80" s="120"/>
      <c r="G80" s="120"/>
      <c r="H80" s="138"/>
      <c r="I80" s="120"/>
      <c r="J80" s="138"/>
      <c r="K80" s="120"/>
      <c r="L80" s="93"/>
      <c r="M80" s="84"/>
      <c r="N80" s="84"/>
      <c r="O80" s="84"/>
      <c r="P80" s="84"/>
    </row>
    <row r="81" spans="1:19" ht="25" customHeight="1" thickBot="1" thickTop="1">
      <c r="A81" s="91"/>
      <c r="B81" s="83"/>
      <c r="C81" s="126">
        <v>0</v>
      </c>
      <c r="D81" s="83"/>
      <c r="E81" s="127" t="s">
        <v>69</v>
      </c>
      <c r="F81" s="128" t="s">
        <v>70</v>
      </c>
      <c r="G81" s="129">
        <f>I33+I37+I41+I45+I49+I53+I57+I61+I65+I69+I73+I77</f>
        <v>0</v>
      </c>
      <c r="H81" s="140" t="s">
        <v>72</v>
      </c>
      <c r="I81" s="130">
        <f>(K81-G81)</f>
        <v>0</v>
      </c>
      <c r="J81" s="140" t="s">
        <v>71</v>
      </c>
      <c r="K81" s="129">
        <f>K33+K37+K41+K45+K49+K53+K57+K61+K65+K69+K73+K77</f>
        <v>0</v>
      </c>
      <c r="L81" s="93"/>
      <c r="M81" s="84"/>
      <c r="N81" s="84"/>
      <c r="O81" s="84"/>
      <c r="P81" s="84"/>
      <c r="Q81" s="8">
        <f>0+Q33+Q37+Q41+Q45+Q49+Q53+Q57+Q61+Q65+Q69+Q73+Q77</f>
        <v>0</v>
      </c>
      <c r="R81" s="8">
        <f>0+R33+R37+R41+R45+R49+R53+R57+R61+R65+R69+R73+R77</f>
        <v>0</v>
      </c>
      <c r="S81" s="51">
        <f>Q81*(1+I81)+R81</f>
        <v>0</v>
      </c>
    </row>
    <row r="82" spans="1:16" ht="25" customHeight="1" thickBot="1" thickTop="1">
      <c r="A82" s="91"/>
      <c r="B82" s="131"/>
      <c r="C82" s="131"/>
      <c r="D82" s="131"/>
      <c r="E82" s="131"/>
      <c r="F82" s="132" t="s">
        <v>73</v>
      </c>
      <c r="G82" s="133">
        <f>I33+I37+I41+I45+I49+I53+I57+I61+I65+I69+I73+I77</f>
        <v>0</v>
      </c>
      <c r="H82" s="141" t="s">
        <v>74</v>
      </c>
      <c r="I82" s="134">
        <f>0+I81</f>
        <v>0</v>
      </c>
      <c r="J82" s="141" t="s">
        <v>75</v>
      </c>
      <c r="K82" s="133">
        <f>K33+K37+K41+K45+K49+K53+K57+K61+K65+K69+K73+K77</f>
        <v>0</v>
      </c>
      <c r="L82" s="93"/>
      <c r="M82" s="84"/>
      <c r="N82" s="84"/>
      <c r="O82" s="84"/>
      <c r="P82" s="84"/>
    </row>
    <row r="83" spans="1:16" ht="40" customHeight="1">
      <c r="A83" s="91"/>
      <c r="B83" s="135" t="s">
        <v>197</v>
      </c>
      <c r="C83" s="83"/>
      <c r="D83" s="83"/>
      <c r="E83" s="83"/>
      <c r="F83" s="83"/>
      <c r="G83" s="83"/>
      <c r="H83" s="136"/>
      <c r="I83" s="83"/>
      <c r="J83" s="136"/>
      <c r="K83" s="83"/>
      <c r="L83" s="93"/>
      <c r="M83" s="84"/>
      <c r="N83" s="84"/>
      <c r="O83" s="84"/>
      <c r="P83" s="84"/>
    </row>
    <row r="84" spans="1:18" ht="12.75">
      <c r="A84" s="91"/>
      <c r="B84" s="110">
        <v>13</v>
      </c>
      <c r="C84" s="111" t="s">
        <v>76</v>
      </c>
      <c r="D84" s="111"/>
      <c r="E84" s="111" t="s">
        <v>77</v>
      </c>
      <c r="F84" s="112" t="s">
        <v>78</v>
      </c>
      <c r="G84" s="113">
        <v>9</v>
      </c>
      <c r="H84" s="137">
        <f>ROUND(0,2)</f>
        <v>0</v>
      </c>
      <c r="I84" s="115">
        <f>ROUND(H84*G84,2)</f>
        <v>0</v>
      </c>
      <c r="J84" s="143">
        <v>0</v>
      </c>
      <c r="K84" s="115">
        <f>IF(ISNUMBER(J84),ROUND(I84*(J84+1),2),0)</f>
        <v>0</v>
      </c>
      <c r="L84" s="93"/>
      <c r="M84" s="84"/>
      <c r="N84" s="84"/>
      <c r="O84" s="84"/>
      <c r="P84" s="84"/>
      <c r="Q84" s="8">
        <f>IF(ISNUMBER(J84),IF(G84&gt;0,IF(H84&gt;0,I84,0),0),0)</f>
        <v>0</v>
      </c>
      <c r="R84" s="8">
        <f>IF(ISNUMBER(J84)=FALSE,I84,0)</f>
        <v>0</v>
      </c>
    </row>
    <row r="85" spans="1:16" ht="12.75">
      <c r="A85" s="91"/>
      <c r="B85" s="117" t="s">
        <v>26</v>
      </c>
      <c r="C85" s="83"/>
      <c r="D85" s="83"/>
      <c r="E85" s="118" t="s">
        <v>22</v>
      </c>
      <c r="F85" s="83"/>
      <c r="G85" s="83"/>
      <c r="H85" s="136"/>
      <c r="I85" s="83"/>
      <c r="J85" s="136"/>
      <c r="K85" s="83"/>
      <c r="L85" s="93"/>
      <c r="M85" s="84"/>
      <c r="N85" s="84"/>
      <c r="O85" s="84"/>
      <c r="P85" s="84"/>
    </row>
    <row r="86" spans="1:16" ht="12.75">
      <c r="A86" s="91"/>
      <c r="B86" s="117" t="s">
        <v>28</v>
      </c>
      <c r="C86" s="83"/>
      <c r="D86" s="83"/>
      <c r="E86" s="118" t="s">
        <v>79</v>
      </c>
      <c r="F86" s="83"/>
      <c r="G86" s="83"/>
      <c r="H86" s="136"/>
      <c r="I86" s="83"/>
      <c r="J86" s="136"/>
      <c r="K86" s="83"/>
      <c r="L86" s="93"/>
      <c r="M86" s="84"/>
      <c r="N86" s="84"/>
      <c r="O86" s="84"/>
      <c r="P86" s="84"/>
    </row>
    <row r="87" spans="1:16" ht="39" thickBot="1">
      <c r="A87" s="91"/>
      <c r="B87" s="119" t="s">
        <v>30</v>
      </c>
      <c r="C87" s="120"/>
      <c r="D87" s="120"/>
      <c r="E87" s="121" t="s">
        <v>80</v>
      </c>
      <c r="F87" s="120"/>
      <c r="G87" s="120"/>
      <c r="H87" s="138"/>
      <c r="I87" s="120"/>
      <c r="J87" s="138"/>
      <c r="K87" s="120"/>
      <c r="L87" s="93"/>
      <c r="M87" s="84"/>
      <c r="N87" s="84"/>
      <c r="O87" s="84"/>
      <c r="P87" s="84"/>
    </row>
    <row r="88" spans="1:18" ht="13.5" thickTop="1">
      <c r="A88" s="91"/>
      <c r="B88" s="110">
        <v>14</v>
      </c>
      <c r="C88" s="111" t="s">
        <v>81</v>
      </c>
      <c r="D88" s="111"/>
      <c r="E88" s="111" t="s">
        <v>82</v>
      </c>
      <c r="F88" s="112" t="s">
        <v>24</v>
      </c>
      <c r="G88" s="122">
        <v>0.174</v>
      </c>
      <c r="H88" s="139">
        <f>ROUND(0,2)</f>
        <v>0</v>
      </c>
      <c r="I88" s="124">
        <f>ROUND(H88*G88,2)</f>
        <v>0</v>
      </c>
      <c r="J88" s="144">
        <v>0</v>
      </c>
      <c r="K88" s="124">
        <f>IF(ISNUMBER(J88),ROUND(I88*(J88+1),2),0)</f>
        <v>0</v>
      </c>
      <c r="L88" s="93"/>
      <c r="M88" s="84"/>
      <c r="N88" s="84"/>
      <c r="O88" s="84"/>
      <c r="P88" s="84"/>
      <c r="Q88" s="8">
        <f>IF(ISNUMBER(J88),IF(G88&gt;0,IF(H88&gt;0,I88,0),0),0)</f>
        <v>0</v>
      </c>
      <c r="R88" s="8">
        <f>IF(ISNUMBER(J88)=FALSE,I88,0)</f>
        <v>0</v>
      </c>
    </row>
    <row r="89" spans="1:16" ht="12.75">
      <c r="A89" s="91"/>
      <c r="B89" s="117" t="s">
        <v>26</v>
      </c>
      <c r="C89" s="83"/>
      <c r="D89" s="83"/>
      <c r="E89" s="118" t="s">
        <v>22</v>
      </c>
      <c r="F89" s="83"/>
      <c r="G89" s="83"/>
      <c r="H89" s="136"/>
      <c r="I89" s="83"/>
      <c r="J89" s="136"/>
      <c r="K89" s="83"/>
      <c r="L89" s="93"/>
      <c r="M89" s="84"/>
      <c r="N89" s="84"/>
      <c r="O89" s="84"/>
      <c r="P89" s="84"/>
    </row>
    <row r="90" spans="1:16" ht="12.75">
      <c r="A90" s="91"/>
      <c r="B90" s="117" t="s">
        <v>28</v>
      </c>
      <c r="C90" s="83"/>
      <c r="D90" s="83"/>
      <c r="E90" s="118" t="s">
        <v>83</v>
      </c>
      <c r="F90" s="83"/>
      <c r="G90" s="83"/>
      <c r="H90" s="136"/>
      <c r="I90" s="83"/>
      <c r="J90" s="136"/>
      <c r="K90" s="83"/>
      <c r="L90" s="93"/>
      <c r="M90" s="84"/>
      <c r="N90" s="84"/>
      <c r="O90" s="84"/>
      <c r="P90" s="84"/>
    </row>
    <row r="91" spans="1:16" ht="51.75" thickBot="1">
      <c r="A91" s="91"/>
      <c r="B91" s="119" t="s">
        <v>30</v>
      </c>
      <c r="C91" s="120"/>
      <c r="D91" s="120"/>
      <c r="E91" s="121" t="s">
        <v>84</v>
      </c>
      <c r="F91" s="120"/>
      <c r="G91" s="120"/>
      <c r="H91" s="138"/>
      <c r="I91" s="120"/>
      <c r="J91" s="138"/>
      <c r="K91" s="120"/>
      <c r="L91" s="93"/>
      <c r="M91" s="84"/>
      <c r="N91" s="84"/>
      <c r="O91" s="84"/>
      <c r="P91" s="84"/>
    </row>
    <row r="92" spans="1:18" ht="13.5" thickTop="1">
      <c r="A92" s="91"/>
      <c r="B92" s="110">
        <v>15</v>
      </c>
      <c r="C92" s="111" t="s">
        <v>85</v>
      </c>
      <c r="D92" s="111" t="s">
        <v>22</v>
      </c>
      <c r="E92" s="111" t="s">
        <v>86</v>
      </c>
      <c r="F92" s="112" t="s">
        <v>24</v>
      </c>
      <c r="G92" s="122">
        <v>4.966</v>
      </c>
      <c r="H92" s="139">
        <f>ROUND(0,2)</f>
        <v>0</v>
      </c>
      <c r="I92" s="124">
        <f>ROUND(H92*G92,2)</f>
        <v>0</v>
      </c>
      <c r="J92" s="144">
        <v>0</v>
      </c>
      <c r="K92" s="124">
        <f>IF(ISNUMBER(J92),ROUND(I92*(J92+1),2),0)</f>
        <v>0</v>
      </c>
      <c r="L92" s="93"/>
      <c r="M92" s="84"/>
      <c r="N92" s="84"/>
      <c r="O92" s="84"/>
      <c r="P92" s="84"/>
      <c r="Q92" s="8">
        <f>IF(ISNUMBER(J92),IF(G92&gt;0,IF(H92&gt;0,I92,0),0),0)</f>
        <v>0</v>
      </c>
      <c r="R92" s="8">
        <f>IF(ISNUMBER(J92)=FALSE,I92,0)</f>
        <v>0</v>
      </c>
    </row>
    <row r="93" spans="1:16" ht="12.75">
      <c r="A93" s="91"/>
      <c r="B93" s="117" t="s">
        <v>26</v>
      </c>
      <c r="C93" s="83"/>
      <c r="D93" s="83"/>
      <c r="E93" s="118" t="s">
        <v>22</v>
      </c>
      <c r="F93" s="83"/>
      <c r="G93" s="83"/>
      <c r="H93" s="136"/>
      <c r="I93" s="83"/>
      <c r="J93" s="136"/>
      <c r="K93" s="83"/>
      <c r="L93" s="93"/>
      <c r="M93" s="84"/>
      <c r="N93" s="84"/>
      <c r="O93" s="84"/>
      <c r="P93" s="84"/>
    </row>
    <row r="94" spans="1:16" ht="12.75">
      <c r="A94" s="91"/>
      <c r="B94" s="117" t="s">
        <v>28</v>
      </c>
      <c r="C94" s="83"/>
      <c r="D94" s="83"/>
      <c r="E94" s="118" t="s">
        <v>87</v>
      </c>
      <c r="F94" s="83"/>
      <c r="G94" s="83"/>
      <c r="H94" s="136"/>
      <c r="I94" s="83"/>
      <c r="J94" s="136"/>
      <c r="K94" s="83"/>
      <c r="L94" s="93"/>
      <c r="M94" s="84"/>
      <c r="N94" s="84"/>
      <c r="O94" s="84"/>
      <c r="P94" s="84"/>
    </row>
    <row r="95" spans="1:16" ht="51.75" thickBot="1">
      <c r="A95" s="91"/>
      <c r="B95" s="119" t="s">
        <v>30</v>
      </c>
      <c r="C95" s="120"/>
      <c r="D95" s="120"/>
      <c r="E95" s="121" t="s">
        <v>84</v>
      </c>
      <c r="F95" s="120"/>
      <c r="G95" s="120"/>
      <c r="H95" s="138"/>
      <c r="I95" s="120"/>
      <c r="J95" s="138"/>
      <c r="K95" s="120"/>
      <c r="L95" s="93"/>
      <c r="M95" s="84"/>
      <c r="N95" s="84"/>
      <c r="O95" s="84"/>
      <c r="P95" s="84"/>
    </row>
    <row r="96" spans="1:18" ht="13.5" thickTop="1">
      <c r="A96" s="91"/>
      <c r="B96" s="110">
        <v>16</v>
      </c>
      <c r="C96" s="111" t="s">
        <v>88</v>
      </c>
      <c r="D96" s="111"/>
      <c r="E96" s="111" t="s">
        <v>89</v>
      </c>
      <c r="F96" s="112" t="s">
        <v>78</v>
      </c>
      <c r="G96" s="122">
        <v>30.564</v>
      </c>
      <c r="H96" s="139">
        <f>ROUND(0,2)</f>
        <v>0</v>
      </c>
      <c r="I96" s="124">
        <f>ROUND(H96*G96,2)</f>
        <v>0</v>
      </c>
      <c r="J96" s="144">
        <v>0</v>
      </c>
      <c r="K96" s="124">
        <f>IF(ISNUMBER(J96),ROUND(I96*(J96+1),2),0)</f>
        <v>0</v>
      </c>
      <c r="L96" s="93"/>
      <c r="M96" s="84"/>
      <c r="N96" s="84"/>
      <c r="O96" s="84"/>
      <c r="P96" s="84"/>
      <c r="Q96" s="8">
        <f>IF(ISNUMBER(J96),IF(G96&gt;0,IF(H96&gt;0,I96,0),0),0)</f>
        <v>0</v>
      </c>
      <c r="R96" s="8">
        <f>IF(ISNUMBER(J96)=FALSE,I96,0)</f>
        <v>0</v>
      </c>
    </row>
    <row r="97" spans="1:16" ht="12.75">
      <c r="A97" s="91"/>
      <c r="B97" s="117" t="s">
        <v>26</v>
      </c>
      <c r="C97" s="83"/>
      <c r="D97" s="83"/>
      <c r="E97" s="118" t="s">
        <v>22</v>
      </c>
      <c r="F97" s="83"/>
      <c r="G97" s="83"/>
      <c r="H97" s="136"/>
      <c r="I97" s="83"/>
      <c r="J97" s="136"/>
      <c r="K97" s="83"/>
      <c r="L97" s="93"/>
      <c r="M97" s="84"/>
      <c r="N97" s="84"/>
      <c r="O97" s="84"/>
      <c r="P97" s="84"/>
    </row>
    <row r="98" spans="1:16" ht="12.75">
      <c r="A98" s="91"/>
      <c r="B98" s="117" t="s">
        <v>28</v>
      </c>
      <c r="C98" s="83"/>
      <c r="D98" s="83"/>
      <c r="E98" s="118" t="s">
        <v>90</v>
      </c>
      <c r="F98" s="83"/>
      <c r="G98" s="83"/>
      <c r="H98" s="136"/>
      <c r="I98" s="83"/>
      <c r="J98" s="136"/>
      <c r="K98" s="83"/>
      <c r="L98" s="93"/>
      <c r="M98" s="84"/>
      <c r="N98" s="84"/>
      <c r="O98" s="84"/>
      <c r="P98" s="84"/>
    </row>
    <row r="99" spans="1:16" ht="64.5" thickBot="1">
      <c r="A99" s="91"/>
      <c r="B99" s="119" t="s">
        <v>30</v>
      </c>
      <c r="C99" s="120"/>
      <c r="D99" s="120"/>
      <c r="E99" s="121" t="s">
        <v>91</v>
      </c>
      <c r="F99" s="120"/>
      <c r="G99" s="120"/>
      <c r="H99" s="138"/>
      <c r="I99" s="120"/>
      <c r="J99" s="138"/>
      <c r="K99" s="120"/>
      <c r="L99" s="93"/>
      <c r="M99" s="84"/>
      <c r="N99" s="84"/>
      <c r="O99" s="84"/>
      <c r="P99" s="84"/>
    </row>
    <row r="100" spans="1:18" ht="13.5" thickTop="1">
      <c r="A100" s="91"/>
      <c r="B100" s="110">
        <v>17</v>
      </c>
      <c r="C100" s="111" t="s">
        <v>92</v>
      </c>
      <c r="D100" s="111"/>
      <c r="E100" s="111" t="s">
        <v>93</v>
      </c>
      <c r="F100" s="112" t="s">
        <v>24</v>
      </c>
      <c r="G100" s="122">
        <v>330.688</v>
      </c>
      <c r="H100" s="139">
        <f>ROUND(0,2)</f>
        <v>0</v>
      </c>
      <c r="I100" s="124">
        <f>ROUND(H100*G100,2)</f>
        <v>0</v>
      </c>
      <c r="J100" s="144">
        <v>0</v>
      </c>
      <c r="K100" s="124">
        <f>IF(ISNUMBER(J100),ROUND(I100*(J100+1),2),0)</f>
        <v>0</v>
      </c>
      <c r="L100" s="93"/>
      <c r="M100" s="84"/>
      <c r="N100" s="84"/>
      <c r="O100" s="84"/>
      <c r="P100" s="84"/>
      <c r="Q100" s="8">
        <f>IF(ISNUMBER(J100),IF(G100&gt;0,IF(H100&gt;0,I100,0),0),0)</f>
        <v>0</v>
      </c>
      <c r="R100" s="8">
        <f>IF(ISNUMBER(J100)=FALSE,I100,0)</f>
        <v>0</v>
      </c>
    </row>
    <row r="101" spans="1:16" ht="12.75">
      <c r="A101" s="91"/>
      <c r="B101" s="117" t="s">
        <v>26</v>
      </c>
      <c r="C101" s="83"/>
      <c r="D101" s="83"/>
      <c r="E101" s="118" t="s">
        <v>22</v>
      </c>
      <c r="F101" s="83"/>
      <c r="G101" s="83"/>
      <c r="H101" s="136"/>
      <c r="I101" s="83"/>
      <c r="J101" s="136"/>
      <c r="K101" s="83"/>
      <c r="L101" s="93"/>
      <c r="M101" s="84"/>
      <c r="N101" s="84"/>
      <c r="O101" s="84"/>
      <c r="P101" s="84"/>
    </row>
    <row r="102" spans="1:16" ht="12.75">
      <c r="A102" s="91"/>
      <c r="B102" s="117" t="s">
        <v>28</v>
      </c>
      <c r="C102" s="83"/>
      <c r="D102" s="83"/>
      <c r="E102" s="118" t="s">
        <v>94</v>
      </c>
      <c r="F102" s="83"/>
      <c r="G102" s="83"/>
      <c r="H102" s="136"/>
      <c r="I102" s="83"/>
      <c r="J102" s="136"/>
      <c r="K102" s="83"/>
      <c r="L102" s="93"/>
      <c r="M102" s="84"/>
      <c r="N102" s="84"/>
      <c r="O102" s="84"/>
      <c r="P102" s="84"/>
    </row>
    <row r="103" spans="1:16" ht="51.75" thickBot="1">
      <c r="A103" s="91"/>
      <c r="B103" s="119" t="s">
        <v>30</v>
      </c>
      <c r="C103" s="120"/>
      <c r="D103" s="120"/>
      <c r="E103" s="121" t="s">
        <v>84</v>
      </c>
      <c r="F103" s="120"/>
      <c r="G103" s="120"/>
      <c r="H103" s="138"/>
      <c r="I103" s="120"/>
      <c r="J103" s="138"/>
      <c r="K103" s="120"/>
      <c r="L103" s="93"/>
      <c r="M103" s="84"/>
      <c r="N103" s="84"/>
      <c r="O103" s="84"/>
      <c r="P103" s="84"/>
    </row>
    <row r="104" spans="1:18" ht="13.5" thickTop="1">
      <c r="A104" s="91"/>
      <c r="B104" s="110">
        <v>18</v>
      </c>
      <c r="C104" s="111" t="s">
        <v>95</v>
      </c>
      <c r="D104" s="111"/>
      <c r="E104" s="111" t="s">
        <v>96</v>
      </c>
      <c r="F104" s="112" t="s">
        <v>24</v>
      </c>
      <c r="G104" s="122">
        <v>1.474</v>
      </c>
      <c r="H104" s="139">
        <f>ROUND(0,2)</f>
        <v>0</v>
      </c>
      <c r="I104" s="124">
        <f>ROUND(H104*G104,2)</f>
        <v>0</v>
      </c>
      <c r="J104" s="144">
        <v>0</v>
      </c>
      <c r="K104" s="124">
        <f>IF(ISNUMBER(J104),ROUND(I104*(J104+1),2),0)</f>
        <v>0</v>
      </c>
      <c r="L104" s="93"/>
      <c r="M104" s="84"/>
      <c r="N104" s="84"/>
      <c r="O104" s="84"/>
      <c r="P104" s="84"/>
      <c r="Q104" s="8">
        <f>IF(ISNUMBER(J104),IF(G104&gt;0,IF(H104&gt;0,I104,0),0),0)</f>
        <v>0</v>
      </c>
      <c r="R104" s="8">
        <f>IF(ISNUMBER(J104)=FALSE,I104,0)</f>
        <v>0</v>
      </c>
    </row>
    <row r="105" spans="1:16" ht="12.75">
      <c r="A105" s="91"/>
      <c r="B105" s="117" t="s">
        <v>26</v>
      </c>
      <c r="C105" s="83"/>
      <c r="D105" s="83"/>
      <c r="E105" s="118" t="s">
        <v>22</v>
      </c>
      <c r="F105" s="83"/>
      <c r="G105" s="83"/>
      <c r="H105" s="136"/>
      <c r="I105" s="83"/>
      <c r="J105" s="136"/>
      <c r="K105" s="83"/>
      <c r="L105" s="93"/>
      <c r="M105" s="84"/>
      <c r="N105" s="84"/>
      <c r="O105" s="84"/>
      <c r="P105" s="84"/>
    </row>
    <row r="106" spans="1:16" ht="12.75">
      <c r="A106" s="91"/>
      <c r="B106" s="117" t="s">
        <v>28</v>
      </c>
      <c r="C106" s="83"/>
      <c r="D106" s="83"/>
      <c r="E106" s="118" t="s">
        <v>97</v>
      </c>
      <c r="F106" s="83"/>
      <c r="G106" s="83"/>
      <c r="H106" s="136"/>
      <c r="I106" s="83"/>
      <c r="J106" s="136"/>
      <c r="K106" s="83"/>
      <c r="L106" s="93"/>
      <c r="M106" s="84"/>
      <c r="N106" s="84"/>
      <c r="O106" s="84"/>
      <c r="P106" s="84"/>
    </row>
    <row r="107" spans="1:16" ht="51.75" thickBot="1">
      <c r="A107" s="91"/>
      <c r="B107" s="119" t="s">
        <v>30</v>
      </c>
      <c r="C107" s="120"/>
      <c r="D107" s="120"/>
      <c r="E107" s="121" t="s">
        <v>84</v>
      </c>
      <c r="F107" s="120"/>
      <c r="G107" s="120"/>
      <c r="H107" s="138"/>
      <c r="I107" s="120"/>
      <c r="J107" s="138"/>
      <c r="K107" s="120"/>
      <c r="L107" s="93"/>
      <c r="M107" s="84"/>
      <c r="N107" s="84"/>
      <c r="O107" s="84"/>
      <c r="P107" s="84"/>
    </row>
    <row r="108" spans="1:18" ht="13.5" thickTop="1">
      <c r="A108" s="91"/>
      <c r="B108" s="110">
        <v>19</v>
      </c>
      <c r="C108" s="111" t="s">
        <v>98</v>
      </c>
      <c r="D108" s="111" t="s">
        <v>22</v>
      </c>
      <c r="E108" s="111" t="s">
        <v>99</v>
      </c>
      <c r="F108" s="112" t="s">
        <v>100</v>
      </c>
      <c r="G108" s="122">
        <v>69.68</v>
      </c>
      <c r="H108" s="139">
        <f>ROUND(0,2)</f>
        <v>0</v>
      </c>
      <c r="I108" s="124">
        <f>ROUND(H108*G108,2)</f>
        <v>0</v>
      </c>
      <c r="J108" s="144">
        <v>0</v>
      </c>
      <c r="K108" s="124">
        <f>IF(ISNUMBER(J108),ROUND(I108*(J108+1),2),0)</f>
        <v>0</v>
      </c>
      <c r="L108" s="93"/>
      <c r="M108" s="84"/>
      <c r="N108" s="84"/>
      <c r="O108" s="84"/>
      <c r="P108" s="84"/>
      <c r="Q108" s="8">
        <f>IF(ISNUMBER(J108),IF(G108&gt;0,IF(H108&gt;0,I108,0),0),0)</f>
        <v>0</v>
      </c>
      <c r="R108" s="8">
        <f>IF(ISNUMBER(J108)=FALSE,I108,0)</f>
        <v>0</v>
      </c>
    </row>
    <row r="109" spans="1:16" ht="12.75">
      <c r="A109" s="91"/>
      <c r="B109" s="117" t="s">
        <v>26</v>
      </c>
      <c r="C109" s="83"/>
      <c r="D109" s="83"/>
      <c r="E109" s="118" t="s">
        <v>22</v>
      </c>
      <c r="F109" s="83"/>
      <c r="G109" s="83"/>
      <c r="H109" s="136"/>
      <c r="I109" s="83"/>
      <c r="J109" s="136"/>
      <c r="K109" s="83"/>
      <c r="L109" s="93"/>
      <c r="M109" s="84"/>
      <c r="N109" s="84"/>
      <c r="O109" s="84"/>
      <c r="P109" s="84"/>
    </row>
    <row r="110" spans="1:16" ht="12.75">
      <c r="A110" s="91"/>
      <c r="B110" s="117" t="s">
        <v>28</v>
      </c>
      <c r="C110" s="83"/>
      <c r="D110" s="83"/>
      <c r="E110" s="118" t="s">
        <v>101</v>
      </c>
      <c r="F110" s="83"/>
      <c r="G110" s="83"/>
      <c r="H110" s="136"/>
      <c r="I110" s="83"/>
      <c r="J110" s="136"/>
      <c r="K110" s="83"/>
      <c r="L110" s="93"/>
      <c r="M110" s="84"/>
      <c r="N110" s="84"/>
      <c r="O110" s="84"/>
      <c r="P110" s="84"/>
    </row>
    <row r="111" spans="1:16" ht="51.75" thickBot="1">
      <c r="A111" s="91"/>
      <c r="B111" s="119" t="s">
        <v>30</v>
      </c>
      <c r="C111" s="120"/>
      <c r="D111" s="120"/>
      <c r="E111" s="121" t="s">
        <v>84</v>
      </c>
      <c r="F111" s="120"/>
      <c r="G111" s="120"/>
      <c r="H111" s="138"/>
      <c r="I111" s="120"/>
      <c r="J111" s="138"/>
      <c r="K111" s="120"/>
      <c r="L111" s="93"/>
      <c r="M111" s="84"/>
      <c r="N111" s="84"/>
      <c r="O111" s="84"/>
      <c r="P111" s="84"/>
    </row>
    <row r="112" spans="1:18" ht="13.5" thickTop="1">
      <c r="A112" s="91"/>
      <c r="B112" s="110">
        <v>20</v>
      </c>
      <c r="C112" s="111" t="s">
        <v>102</v>
      </c>
      <c r="D112" s="111" t="s">
        <v>22</v>
      </c>
      <c r="E112" s="111" t="s">
        <v>103</v>
      </c>
      <c r="F112" s="112" t="s">
        <v>24</v>
      </c>
      <c r="G112" s="122">
        <v>1142.255</v>
      </c>
      <c r="H112" s="139">
        <f>ROUND(0,2)</f>
        <v>0</v>
      </c>
      <c r="I112" s="124">
        <f>ROUND(H112*G112,2)</f>
        <v>0</v>
      </c>
      <c r="J112" s="144">
        <v>0</v>
      </c>
      <c r="K112" s="124">
        <f>IF(ISNUMBER(J112),ROUND(I112*(J112+1),2),0)</f>
        <v>0</v>
      </c>
      <c r="L112" s="93"/>
      <c r="M112" s="84"/>
      <c r="N112" s="84"/>
      <c r="O112" s="84"/>
      <c r="P112" s="84"/>
      <c r="Q112" s="8">
        <f>IF(ISNUMBER(J112),IF(G112&gt;0,IF(H112&gt;0,I112,0),0),0)</f>
        <v>0</v>
      </c>
      <c r="R112" s="8">
        <f>IF(ISNUMBER(J112)=FALSE,I112,0)</f>
        <v>0</v>
      </c>
    </row>
    <row r="113" spans="1:16" ht="12.75">
      <c r="A113" s="91"/>
      <c r="B113" s="117" t="s">
        <v>26</v>
      </c>
      <c r="C113" s="83"/>
      <c r="D113" s="83"/>
      <c r="E113" s="118" t="s">
        <v>22</v>
      </c>
      <c r="F113" s="83"/>
      <c r="G113" s="83"/>
      <c r="H113" s="136"/>
      <c r="I113" s="83"/>
      <c r="J113" s="136"/>
      <c r="K113" s="83"/>
      <c r="L113" s="93"/>
      <c r="M113" s="84"/>
      <c r="N113" s="84"/>
      <c r="O113" s="84"/>
      <c r="P113" s="84"/>
    </row>
    <row r="114" spans="1:16" ht="12.75">
      <c r="A114" s="91"/>
      <c r="B114" s="117" t="s">
        <v>28</v>
      </c>
      <c r="C114" s="83"/>
      <c r="D114" s="83"/>
      <c r="E114" s="118" t="s">
        <v>104</v>
      </c>
      <c r="F114" s="83"/>
      <c r="G114" s="83"/>
      <c r="H114" s="136"/>
      <c r="I114" s="83"/>
      <c r="J114" s="136"/>
      <c r="K114" s="83"/>
      <c r="L114" s="93"/>
      <c r="M114" s="84"/>
      <c r="N114" s="84"/>
      <c r="O114" s="84"/>
      <c r="P114" s="84"/>
    </row>
    <row r="115" spans="1:16" ht="51.75" thickBot="1">
      <c r="A115" s="91"/>
      <c r="B115" s="119" t="s">
        <v>30</v>
      </c>
      <c r="C115" s="120"/>
      <c r="D115" s="120"/>
      <c r="E115" s="121" t="s">
        <v>84</v>
      </c>
      <c r="F115" s="120"/>
      <c r="G115" s="120"/>
      <c r="H115" s="138"/>
      <c r="I115" s="120"/>
      <c r="J115" s="138"/>
      <c r="K115" s="120"/>
      <c r="L115" s="93"/>
      <c r="M115" s="84"/>
      <c r="N115" s="84"/>
      <c r="O115" s="84"/>
      <c r="P115" s="84"/>
    </row>
    <row r="116" spans="1:18" ht="13.5" thickTop="1">
      <c r="A116" s="91"/>
      <c r="B116" s="110">
        <v>21</v>
      </c>
      <c r="C116" s="111" t="s">
        <v>102</v>
      </c>
      <c r="D116" s="111">
        <v>1</v>
      </c>
      <c r="E116" s="111" t="s">
        <v>103</v>
      </c>
      <c r="F116" s="112" t="s">
        <v>24</v>
      </c>
      <c r="G116" s="122">
        <v>466.818</v>
      </c>
      <c r="H116" s="139">
        <f>ROUND(0,2)</f>
        <v>0</v>
      </c>
      <c r="I116" s="124">
        <f>ROUND(H116*G116,2)</f>
        <v>0</v>
      </c>
      <c r="J116" s="144">
        <v>0</v>
      </c>
      <c r="K116" s="124">
        <f>IF(ISNUMBER(J116),ROUND(I116*(J116+1),2),0)</f>
        <v>0</v>
      </c>
      <c r="L116" s="93"/>
      <c r="M116" s="84"/>
      <c r="N116" s="84"/>
      <c r="O116" s="84"/>
      <c r="P116" s="84"/>
      <c r="Q116" s="8">
        <f>IF(ISNUMBER(J116),IF(G116&gt;0,IF(H116&gt;0,I116,0),0),0)</f>
        <v>0</v>
      </c>
      <c r="R116" s="8">
        <f>IF(ISNUMBER(J116)=FALSE,I116,0)</f>
        <v>0</v>
      </c>
    </row>
    <row r="117" spans="1:16" ht="12.75">
      <c r="A117" s="91"/>
      <c r="B117" s="117" t="s">
        <v>26</v>
      </c>
      <c r="C117" s="83"/>
      <c r="D117" s="83"/>
      <c r="E117" s="118" t="s">
        <v>105</v>
      </c>
      <c r="F117" s="83"/>
      <c r="G117" s="83"/>
      <c r="H117" s="136"/>
      <c r="I117" s="83"/>
      <c r="J117" s="136"/>
      <c r="K117" s="83"/>
      <c r="L117" s="93"/>
      <c r="M117" s="84"/>
      <c r="N117" s="84"/>
      <c r="O117" s="84"/>
      <c r="P117" s="84"/>
    </row>
    <row r="118" spans="1:16" ht="12.75">
      <c r="A118" s="91"/>
      <c r="B118" s="117" t="s">
        <v>28</v>
      </c>
      <c r="C118" s="83"/>
      <c r="D118" s="83"/>
      <c r="E118" s="118" t="s">
        <v>106</v>
      </c>
      <c r="F118" s="83"/>
      <c r="G118" s="83"/>
      <c r="H118" s="136"/>
      <c r="I118" s="83"/>
      <c r="J118" s="136"/>
      <c r="K118" s="83"/>
      <c r="L118" s="93"/>
      <c r="M118" s="84"/>
      <c r="N118" s="84"/>
      <c r="O118" s="84"/>
      <c r="P118" s="84"/>
    </row>
    <row r="119" spans="1:16" ht="51.75" thickBot="1">
      <c r="A119" s="91"/>
      <c r="B119" s="119" t="s">
        <v>30</v>
      </c>
      <c r="C119" s="120"/>
      <c r="D119" s="120"/>
      <c r="E119" s="121" t="s">
        <v>84</v>
      </c>
      <c r="F119" s="120"/>
      <c r="G119" s="120"/>
      <c r="H119" s="138"/>
      <c r="I119" s="120"/>
      <c r="J119" s="138"/>
      <c r="K119" s="120"/>
      <c r="L119" s="93"/>
      <c r="M119" s="84"/>
      <c r="N119" s="84"/>
      <c r="O119" s="84"/>
      <c r="P119" s="84"/>
    </row>
    <row r="120" spans="1:18" ht="13.5" thickTop="1">
      <c r="A120" s="91"/>
      <c r="B120" s="110">
        <v>22</v>
      </c>
      <c r="C120" s="111" t="s">
        <v>107</v>
      </c>
      <c r="D120" s="111" t="s">
        <v>22</v>
      </c>
      <c r="E120" s="111" t="s">
        <v>108</v>
      </c>
      <c r="F120" s="112" t="s">
        <v>100</v>
      </c>
      <c r="G120" s="122">
        <v>3858.4</v>
      </c>
      <c r="H120" s="139">
        <f>ROUND(0,2)</f>
        <v>0</v>
      </c>
      <c r="I120" s="124">
        <f>ROUND(H120*G120,2)</f>
        <v>0</v>
      </c>
      <c r="J120" s="144">
        <v>0</v>
      </c>
      <c r="K120" s="124">
        <f>IF(ISNUMBER(J120),ROUND(I120*(J120+1),2),0)</f>
        <v>0</v>
      </c>
      <c r="L120" s="93"/>
      <c r="M120" s="84"/>
      <c r="N120" s="84"/>
      <c r="O120" s="84"/>
      <c r="P120" s="84"/>
      <c r="Q120" s="8">
        <f>IF(ISNUMBER(J120),IF(G120&gt;0,IF(H120&gt;0,I120,0),0),0)</f>
        <v>0</v>
      </c>
      <c r="R120" s="8">
        <f>IF(ISNUMBER(J120)=FALSE,I120,0)</f>
        <v>0</v>
      </c>
    </row>
    <row r="121" spans="1:16" ht="12.75">
      <c r="A121" s="91"/>
      <c r="B121" s="117" t="s">
        <v>26</v>
      </c>
      <c r="C121" s="83"/>
      <c r="D121" s="83"/>
      <c r="E121" s="118" t="s">
        <v>22</v>
      </c>
      <c r="F121" s="83"/>
      <c r="G121" s="83"/>
      <c r="H121" s="136"/>
      <c r="I121" s="83"/>
      <c r="J121" s="136"/>
      <c r="K121" s="83"/>
      <c r="L121" s="93"/>
      <c r="M121" s="84"/>
      <c r="N121" s="84"/>
      <c r="O121" s="84"/>
      <c r="P121" s="84"/>
    </row>
    <row r="122" spans="1:16" ht="12.75">
      <c r="A122" s="91"/>
      <c r="B122" s="117" t="s">
        <v>28</v>
      </c>
      <c r="C122" s="83"/>
      <c r="D122" s="83"/>
      <c r="E122" s="118" t="s">
        <v>109</v>
      </c>
      <c r="F122" s="83"/>
      <c r="G122" s="83"/>
      <c r="H122" s="136"/>
      <c r="I122" s="83"/>
      <c r="J122" s="136"/>
      <c r="K122" s="83"/>
      <c r="L122" s="93"/>
      <c r="M122" s="84"/>
      <c r="N122" s="84"/>
      <c r="O122" s="84"/>
      <c r="P122" s="84"/>
    </row>
    <row r="123" spans="1:16" ht="26.25" thickBot="1">
      <c r="A123" s="91"/>
      <c r="B123" s="119" t="s">
        <v>30</v>
      </c>
      <c r="C123" s="120"/>
      <c r="D123" s="120"/>
      <c r="E123" s="121" t="s">
        <v>110</v>
      </c>
      <c r="F123" s="120"/>
      <c r="G123" s="120"/>
      <c r="H123" s="138"/>
      <c r="I123" s="120"/>
      <c r="J123" s="138"/>
      <c r="K123" s="120"/>
      <c r="L123" s="93"/>
      <c r="M123" s="84"/>
      <c r="N123" s="84"/>
      <c r="O123" s="84"/>
      <c r="P123" s="84"/>
    </row>
    <row r="124" spans="1:18" ht="13.5" thickTop="1">
      <c r="A124" s="91"/>
      <c r="B124" s="110">
        <v>23</v>
      </c>
      <c r="C124" s="111" t="s">
        <v>111</v>
      </c>
      <c r="D124" s="111" t="s">
        <v>22</v>
      </c>
      <c r="E124" s="111" t="s">
        <v>112</v>
      </c>
      <c r="F124" s="112" t="s">
        <v>24</v>
      </c>
      <c r="G124" s="122">
        <v>3210.609</v>
      </c>
      <c r="H124" s="139">
        <f>ROUND(0,2)</f>
        <v>0</v>
      </c>
      <c r="I124" s="124">
        <f>ROUND(H124*G124,2)</f>
        <v>0</v>
      </c>
      <c r="J124" s="144">
        <v>0</v>
      </c>
      <c r="K124" s="124">
        <f>IF(ISNUMBER(J124),ROUND(I124*(J124+1),2),0)</f>
        <v>0</v>
      </c>
      <c r="L124" s="93"/>
      <c r="M124" s="84"/>
      <c r="N124" s="84"/>
      <c r="O124" s="84"/>
      <c r="P124" s="84"/>
      <c r="Q124" s="8">
        <f>IF(ISNUMBER(J124),IF(G124&gt;0,IF(H124&gt;0,I124,0),0),0)</f>
        <v>0</v>
      </c>
      <c r="R124" s="8">
        <f>IF(ISNUMBER(J124)=FALSE,I124,0)</f>
        <v>0</v>
      </c>
    </row>
    <row r="125" spans="1:16" ht="12.75">
      <c r="A125" s="91"/>
      <c r="B125" s="117" t="s">
        <v>26</v>
      </c>
      <c r="C125" s="83"/>
      <c r="D125" s="83"/>
      <c r="E125" s="118" t="s">
        <v>22</v>
      </c>
      <c r="F125" s="83"/>
      <c r="G125" s="83"/>
      <c r="H125" s="136"/>
      <c r="I125" s="83"/>
      <c r="J125" s="136"/>
      <c r="K125" s="83"/>
      <c r="L125" s="93"/>
      <c r="M125" s="84"/>
      <c r="N125" s="84"/>
      <c r="O125" s="84"/>
      <c r="P125" s="84"/>
    </row>
    <row r="126" spans="1:16" ht="12.75">
      <c r="A126" s="91"/>
      <c r="B126" s="117" t="s">
        <v>28</v>
      </c>
      <c r="C126" s="83"/>
      <c r="D126" s="83"/>
      <c r="E126" s="118" t="s">
        <v>113</v>
      </c>
      <c r="F126" s="83"/>
      <c r="G126" s="83"/>
      <c r="H126" s="136"/>
      <c r="I126" s="83"/>
      <c r="J126" s="136"/>
      <c r="K126" s="83"/>
      <c r="L126" s="93"/>
      <c r="M126" s="84"/>
      <c r="N126" s="84"/>
      <c r="O126" s="84"/>
      <c r="P126" s="84"/>
    </row>
    <row r="127" spans="1:16" ht="357.75" thickBot="1">
      <c r="A127" s="91"/>
      <c r="B127" s="119" t="s">
        <v>30</v>
      </c>
      <c r="C127" s="120"/>
      <c r="D127" s="120"/>
      <c r="E127" s="121" t="s">
        <v>114</v>
      </c>
      <c r="F127" s="120"/>
      <c r="G127" s="120"/>
      <c r="H127" s="138"/>
      <c r="I127" s="120"/>
      <c r="J127" s="138"/>
      <c r="K127" s="120"/>
      <c r="L127" s="93"/>
      <c r="M127" s="84"/>
      <c r="N127" s="84"/>
      <c r="O127" s="84"/>
      <c r="P127" s="84"/>
    </row>
    <row r="128" spans="1:18" ht="13.5" thickTop="1">
      <c r="A128" s="91"/>
      <c r="B128" s="110">
        <v>24</v>
      </c>
      <c r="C128" s="111" t="s">
        <v>115</v>
      </c>
      <c r="D128" s="111" t="s">
        <v>22</v>
      </c>
      <c r="E128" s="111" t="s">
        <v>116</v>
      </c>
      <c r="F128" s="112" t="s">
        <v>24</v>
      </c>
      <c r="G128" s="122">
        <v>553.854</v>
      </c>
      <c r="H128" s="139">
        <f>ROUND(0,2)</f>
        <v>0</v>
      </c>
      <c r="I128" s="124">
        <f>ROUND(H128*G128,2)</f>
        <v>0</v>
      </c>
      <c r="J128" s="144">
        <v>0</v>
      </c>
      <c r="K128" s="124">
        <f>IF(ISNUMBER(J128),ROUND(I128*(J128+1),2),0)</f>
        <v>0</v>
      </c>
      <c r="L128" s="93"/>
      <c r="M128" s="84"/>
      <c r="N128" s="84"/>
      <c r="O128" s="84"/>
      <c r="P128" s="84"/>
      <c r="Q128" s="8">
        <f>IF(ISNUMBER(J128),IF(G128&gt;0,IF(H128&gt;0,I128,0),0),0)</f>
        <v>0</v>
      </c>
      <c r="R128" s="8">
        <f>IF(ISNUMBER(J128)=FALSE,I128,0)</f>
        <v>0</v>
      </c>
    </row>
    <row r="129" spans="1:16" ht="12.75">
      <c r="A129" s="91"/>
      <c r="B129" s="117" t="s">
        <v>26</v>
      </c>
      <c r="C129" s="83"/>
      <c r="D129" s="83"/>
      <c r="E129" s="118" t="s">
        <v>117</v>
      </c>
      <c r="F129" s="83"/>
      <c r="G129" s="83"/>
      <c r="H129" s="136"/>
      <c r="I129" s="83"/>
      <c r="J129" s="136"/>
      <c r="K129" s="83"/>
      <c r="L129" s="93"/>
      <c r="M129" s="84"/>
      <c r="N129" s="84"/>
      <c r="O129" s="84"/>
      <c r="P129" s="84"/>
    </row>
    <row r="130" spans="1:16" ht="76.5">
      <c r="A130" s="91"/>
      <c r="B130" s="117" t="s">
        <v>28</v>
      </c>
      <c r="C130" s="83"/>
      <c r="D130" s="83"/>
      <c r="E130" s="118" t="s">
        <v>118</v>
      </c>
      <c r="F130" s="83"/>
      <c r="G130" s="83"/>
      <c r="H130" s="136"/>
      <c r="I130" s="83"/>
      <c r="J130" s="136"/>
      <c r="K130" s="83"/>
      <c r="L130" s="93"/>
      <c r="M130" s="84"/>
      <c r="N130" s="84"/>
      <c r="O130" s="84"/>
      <c r="P130" s="84"/>
    </row>
    <row r="131" spans="1:16" ht="319.5" thickBot="1">
      <c r="A131" s="91"/>
      <c r="B131" s="119" t="s">
        <v>30</v>
      </c>
      <c r="C131" s="120"/>
      <c r="D131" s="120"/>
      <c r="E131" s="121" t="s">
        <v>119</v>
      </c>
      <c r="F131" s="120"/>
      <c r="G131" s="120"/>
      <c r="H131" s="138"/>
      <c r="I131" s="120"/>
      <c r="J131" s="138"/>
      <c r="K131" s="120"/>
      <c r="L131" s="93"/>
      <c r="M131" s="84"/>
      <c r="N131" s="84"/>
      <c r="O131" s="84"/>
      <c r="P131" s="84"/>
    </row>
    <row r="132" spans="1:18" ht="13.5" thickTop="1">
      <c r="A132" s="91"/>
      <c r="B132" s="110">
        <v>25</v>
      </c>
      <c r="C132" s="111" t="s">
        <v>120</v>
      </c>
      <c r="D132" s="111"/>
      <c r="E132" s="111" t="s">
        <v>121</v>
      </c>
      <c r="F132" s="112" t="s">
        <v>100</v>
      </c>
      <c r="G132" s="122">
        <v>651.156</v>
      </c>
      <c r="H132" s="139">
        <f>ROUND(0,2)</f>
        <v>0</v>
      </c>
      <c r="I132" s="124">
        <f>ROUND(H132*G132,2)</f>
        <v>0</v>
      </c>
      <c r="J132" s="144">
        <v>0</v>
      </c>
      <c r="K132" s="124">
        <f>IF(ISNUMBER(J132),ROUND(I132*(J132+1),2),0)</f>
        <v>0</v>
      </c>
      <c r="L132" s="93"/>
      <c r="M132" s="84"/>
      <c r="N132" s="84"/>
      <c r="O132" s="84"/>
      <c r="P132" s="84"/>
      <c r="Q132" s="8">
        <f>IF(ISNUMBER(J132),IF(G132&gt;0,IF(H132&gt;0,I132,0),0),0)</f>
        <v>0</v>
      </c>
      <c r="R132" s="8">
        <f>IF(ISNUMBER(J132)=FALSE,I132,0)</f>
        <v>0</v>
      </c>
    </row>
    <row r="133" spans="1:16" ht="12.75">
      <c r="A133" s="91"/>
      <c r="B133" s="117" t="s">
        <v>26</v>
      </c>
      <c r="C133" s="83"/>
      <c r="D133" s="83"/>
      <c r="E133" s="118" t="s">
        <v>22</v>
      </c>
      <c r="F133" s="83"/>
      <c r="G133" s="83"/>
      <c r="H133" s="136"/>
      <c r="I133" s="83"/>
      <c r="J133" s="136"/>
      <c r="K133" s="83"/>
      <c r="L133" s="93"/>
      <c r="M133" s="84"/>
      <c r="N133" s="84"/>
      <c r="O133" s="84"/>
      <c r="P133" s="84"/>
    </row>
    <row r="134" spans="1:16" ht="51">
      <c r="A134" s="91"/>
      <c r="B134" s="117" t="s">
        <v>28</v>
      </c>
      <c r="C134" s="83"/>
      <c r="D134" s="83"/>
      <c r="E134" s="118" t="s">
        <v>122</v>
      </c>
      <c r="F134" s="83"/>
      <c r="G134" s="83"/>
      <c r="H134" s="136"/>
      <c r="I134" s="83"/>
      <c r="J134" s="136"/>
      <c r="K134" s="83"/>
      <c r="L134" s="93"/>
      <c r="M134" s="84"/>
      <c r="N134" s="84"/>
      <c r="O134" s="84"/>
      <c r="P134" s="84"/>
    </row>
    <row r="135" spans="1:16" ht="64.5" thickBot="1">
      <c r="A135" s="91"/>
      <c r="B135" s="119" t="s">
        <v>30</v>
      </c>
      <c r="C135" s="120"/>
      <c r="D135" s="120"/>
      <c r="E135" s="121" t="s">
        <v>123</v>
      </c>
      <c r="F135" s="120"/>
      <c r="G135" s="120"/>
      <c r="H135" s="138"/>
      <c r="I135" s="120"/>
      <c r="J135" s="138"/>
      <c r="K135" s="120"/>
      <c r="L135" s="93"/>
      <c r="M135" s="84"/>
      <c r="N135" s="84"/>
      <c r="O135" s="84"/>
      <c r="P135" s="84"/>
    </row>
    <row r="136" spans="1:18" ht="13.5" thickTop="1">
      <c r="A136" s="91"/>
      <c r="B136" s="110">
        <v>26</v>
      </c>
      <c r="C136" s="111" t="s">
        <v>124</v>
      </c>
      <c r="D136" s="111" t="s">
        <v>22</v>
      </c>
      <c r="E136" s="111" t="s">
        <v>125</v>
      </c>
      <c r="F136" s="112" t="s">
        <v>24</v>
      </c>
      <c r="G136" s="122">
        <v>29.171</v>
      </c>
      <c r="H136" s="139">
        <f>ROUND(0,2)</f>
        <v>0</v>
      </c>
      <c r="I136" s="124">
        <f>ROUND(H136*G136,2)</f>
        <v>0</v>
      </c>
      <c r="J136" s="144">
        <v>0</v>
      </c>
      <c r="K136" s="124">
        <f>IF(ISNUMBER(J136),ROUND(I136*(J136+1),2),0)</f>
        <v>0</v>
      </c>
      <c r="L136" s="93"/>
      <c r="M136" s="84"/>
      <c r="N136" s="84"/>
      <c r="O136" s="84"/>
      <c r="P136" s="84"/>
      <c r="Q136" s="8">
        <f>IF(ISNUMBER(J136),IF(G136&gt;0,IF(H136&gt;0,I136,0),0),0)</f>
        <v>0</v>
      </c>
      <c r="R136" s="8">
        <f>IF(ISNUMBER(J136)=FALSE,I136,0)</f>
        <v>0</v>
      </c>
    </row>
    <row r="137" spans="1:16" ht="12.75">
      <c r="A137" s="91"/>
      <c r="B137" s="117" t="s">
        <v>26</v>
      </c>
      <c r="C137" s="83"/>
      <c r="D137" s="83"/>
      <c r="E137" s="118" t="s">
        <v>22</v>
      </c>
      <c r="F137" s="83"/>
      <c r="G137" s="83"/>
      <c r="H137" s="136"/>
      <c r="I137" s="83"/>
      <c r="J137" s="136"/>
      <c r="K137" s="83"/>
      <c r="L137" s="93"/>
      <c r="M137" s="84"/>
      <c r="N137" s="84"/>
      <c r="O137" s="84"/>
      <c r="P137" s="84"/>
    </row>
    <row r="138" spans="1:16" ht="38.25">
      <c r="A138" s="91"/>
      <c r="B138" s="117" t="s">
        <v>28</v>
      </c>
      <c r="C138" s="83"/>
      <c r="D138" s="83"/>
      <c r="E138" s="118" t="s">
        <v>126</v>
      </c>
      <c r="F138" s="83"/>
      <c r="G138" s="83"/>
      <c r="H138" s="136"/>
      <c r="I138" s="83"/>
      <c r="J138" s="136"/>
      <c r="K138" s="83"/>
      <c r="L138" s="93"/>
      <c r="M138" s="84"/>
      <c r="N138" s="84"/>
      <c r="O138" s="84"/>
      <c r="P138" s="84"/>
    </row>
    <row r="139" spans="1:16" ht="64.5" thickBot="1">
      <c r="A139" s="91"/>
      <c r="B139" s="119" t="s">
        <v>30</v>
      </c>
      <c r="C139" s="120"/>
      <c r="D139" s="120"/>
      <c r="E139" s="121" t="s">
        <v>123</v>
      </c>
      <c r="F139" s="120"/>
      <c r="G139" s="120"/>
      <c r="H139" s="138"/>
      <c r="I139" s="120"/>
      <c r="J139" s="138"/>
      <c r="K139" s="120"/>
      <c r="L139" s="93"/>
      <c r="M139" s="84"/>
      <c r="N139" s="84"/>
      <c r="O139" s="84"/>
      <c r="P139" s="84"/>
    </row>
    <row r="140" spans="1:18" ht="13.5" thickTop="1">
      <c r="A140" s="91"/>
      <c r="B140" s="110">
        <v>27</v>
      </c>
      <c r="C140" s="111" t="s">
        <v>127</v>
      </c>
      <c r="D140" s="111" t="s">
        <v>22</v>
      </c>
      <c r="E140" s="111" t="s">
        <v>128</v>
      </c>
      <c r="F140" s="112" t="s">
        <v>129</v>
      </c>
      <c r="G140" s="122">
        <v>8</v>
      </c>
      <c r="H140" s="139">
        <f>ROUND(0,2)</f>
        <v>0</v>
      </c>
      <c r="I140" s="124">
        <f>ROUND(H140*G140,2)</f>
        <v>0</v>
      </c>
      <c r="J140" s="144">
        <v>0</v>
      </c>
      <c r="K140" s="124">
        <f>IF(ISNUMBER(J140),ROUND(I140*(J140+1),2),0)</f>
        <v>0</v>
      </c>
      <c r="L140" s="93"/>
      <c r="M140" s="84"/>
      <c r="N140" s="84"/>
      <c r="O140" s="84"/>
      <c r="P140" s="84"/>
      <c r="Q140" s="8">
        <f>IF(ISNUMBER(J140),IF(G140&gt;0,IF(H140&gt;0,I140,0),0),0)</f>
        <v>0</v>
      </c>
      <c r="R140" s="8">
        <f>IF(ISNUMBER(J140)=FALSE,I140,0)</f>
        <v>0</v>
      </c>
    </row>
    <row r="141" spans="1:16" ht="12.75">
      <c r="A141" s="91"/>
      <c r="B141" s="117" t="s">
        <v>26</v>
      </c>
      <c r="C141" s="83"/>
      <c r="D141" s="83"/>
      <c r="E141" s="118" t="s">
        <v>130</v>
      </c>
      <c r="F141" s="83"/>
      <c r="G141" s="83"/>
      <c r="H141" s="136"/>
      <c r="I141" s="83"/>
      <c r="J141" s="136"/>
      <c r="K141" s="83"/>
      <c r="L141" s="93"/>
      <c r="M141" s="84"/>
      <c r="N141" s="84"/>
      <c r="O141" s="84"/>
      <c r="P141" s="84"/>
    </row>
    <row r="142" spans="1:16" ht="12.75">
      <c r="A142" s="91"/>
      <c r="B142" s="117" t="s">
        <v>28</v>
      </c>
      <c r="C142" s="83"/>
      <c r="D142" s="83"/>
      <c r="E142" s="118" t="s">
        <v>131</v>
      </c>
      <c r="F142" s="83"/>
      <c r="G142" s="83"/>
      <c r="H142" s="136"/>
      <c r="I142" s="83"/>
      <c r="J142" s="136"/>
      <c r="K142" s="83"/>
      <c r="L142" s="93"/>
      <c r="M142" s="84"/>
      <c r="N142" s="84"/>
      <c r="O142" s="84"/>
      <c r="P142" s="84"/>
    </row>
    <row r="143" spans="1:16" ht="64.5" thickBot="1">
      <c r="A143" s="91"/>
      <c r="B143" s="119" t="s">
        <v>30</v>
      </c>
      <c r="C143" s="120"/>
      <c r="D143" s="120"/>
      <c r="E143" s="121" t="s">
        <v>123</v>
      </c>
      <c r="F143" s="120"/>
      <c r="G143" s="120"/>
      <c r="H143" s="138"/>
      <c r="I143" s="120"/>
      <c r="J143" s="138"/>
      <c r="K143" s="120"/>
      <c r="L143" s="93"/>
      <c r="M143" s="84"/>
      <c r="N143" s="84"/>
      <c r="O143" s="84"/>
      <c r="P143" s="84"/>
    </row>
    <row r="144" spans="1:18" ht="13.5" thickTop="1">
      <c r="A144" s="91"/>
      <c r="B144" s="110">
        <v>28</v>
      </c>
      <c r="C144" s="111" t="s">
        <v>132</v>
      </c>
      <c r="D144" s="111"/>
      <c r="E144" s="111" t="s">
        <v>133</v>
      </c>
      <c r="F144" s="112" t="s">
        <v>100</v>
      </c>
      <c r="G144" s="122">
        <v>29.144</v>
      </c>
      <c r="H144" s="139">
        <f>ROUND(0,2)</f>
        <v>0</v>
      </c>
      <c r="I144" s="124">
        <f>ROUND(H144*G144,2)</f>
        <v>0</v>
      </c>
      <c r="J144" s="144">
        <v>0</v>
      </c>
      <c r="K144" s="124">
        <f>IF(ISNUMBER(J144),ROUND(I144*(J144+1),2),0)</f>
        <v>0</v>
      </c>
      <c r="L144" s="93"/>
      <c r="M144" s="84"/>
      <c r="N144" s="84"/>
      <c r="O144" s="84"/>
      <c r="P144" s="84"/>
      <c r="Q144" s="8">
        <f>IF(ISNUMBER(J144),IF(G144&gt;0,IF(H144&gt;0,I144,0),0),0)</f>
        <v>0</v>
      </c>
      <c r="R144" s="8">
        <f>IF(ISNUMBER(J144)=FALSE,I144,0)</f>
        <v>0</v>
      </c>
    </row>
    <row r="145" spans="1:16" ht="12.75">
      <c r="A145" s="91"/>
      <c r="B145" s="117" t="s">
        <v>26</v>
      </c>
      <c r="C145" s="83"/>
      <c r="D145" s="83"/>
      <c r="E145" s="118" t="s">
        <v>22</v>
      </c>
      <c r="F145" s="83"/>
      <c r="G145" s="83"/>
      <c r="H145" s="136"/>
      <c r="I145" s="83"/>
      <c r="J145" s="136"/>
      <c r="K145" s="83"/>
      <c r="L145" s="93"/>
      <c r="M145" s="84"/>
      <c r="N145" s="84"/>
      <c r="O145" s="84"/>
      <c r="P145" s="84"/>
    </row>
    <row r="146" spans="1:16" ht="51">
      <c r="A146" s="91"/>
      <c r="B146" s="117" t="s">
        <v>28</v>
      </c>
      <c r="C146" s="83"/>
      <c r="D146" s="83"/>
      <c r="E146" s="118" t="s">
        <v>134</v>
      </c>
      <c r="F146" s="83"/>
      <c r="G146" s="83"/>
      <c r="H146" s="136"/>
      <c r="I146" s="83"/>
      <c r="J146" s="136"/>
      <c r="K146" s="83"/>
      <c r="L146" s="93"/>
      <c r="M146" s="84"/>
      <c r="N146" s="84"/>
      <c r="O146" s="84"/>
      <c r="P146" s="84"/>
    </row>
    <row r="147" spans="1:16" ht="64.5" thickBot="1">
      <c r="A147" s="91"/>
      <c r="B147" s="119" t="s">
        <v>30</v>
      </c>
      <c r="C147" s="120"/>
      <c r="D147" s="120"/>
      <c r="E147" s="121" t="s">
        <v>123</v>
      </c>
      <c r="F147" s="120"/>
      <c r="G147" s="120"/>
      <c r="H147" s="138"/>
      <c r="I147" s="120"/>
      <c r="J147" s="138"/>
      <c r="K147" s="120"/>
      <c r="L147" s="93"/>
      <c r="M147" s="84"/>
      <c r="N147" s="84"/>
      <c r="O147" s="84"/>
      <c r="P147" s="84"/>
    </row>
    <row r="148" spans="1:18" ht="13.5" thickTop="1">
      <c r="A148" s="91"/>
      <c r="B148" s="110">
        <v>29</v>
      </c>
      <c r="C148" s="111" t="s">
        <v>135</v>
      </c>
      <c r="D148" s="111" t="s">
        <v>22</v>
      </c>
      <c r="E148" s="111" t="s">
        <v>136</v>
      </c>
      <c r="F148" s="112" t="s">
        <v>100</v>
      </c>
      <c r="G148" s="122">
        <v>83.652</v>
      </c>
      <c r="H148" s="139">
        <f>ROUND(0,2)</f>
        <v>0</v>
      </c>
      <c r="I148" s="124">
        <f>ROUND(H148*G148,2)</f>
        <v>0</v>
      </c>
      <c r="J148" s="144">
        <v>0</v>
      </c>
      <c r="K148" s="124">
        <f>IF(ISNUMBER(J148),ROUND(I148*(J148+1),2),0)</f>
        <v>0</v>
      </c>
      <c r="L148" s="93"/>
      <c r="M148" s="84"/>
      <c r="N148" s="84"/>
      <c r="O148" s="84"/>
      <c r="P148" s="84"/>
      <c r="Q148" s="8">
        <f>IF(ISNUMBER(J148),IF(G148&gt;0,IF(H148&gt;0,I148,0),0),0)</f>
        <v>0</v>
      </c>
      <c r="R148" s="8">
        <f>IF(ISNUMBER(J148)=FALSE,I148,0)</f>
        <v>0</v>
      </c>
    </row>
    <row r="149" spans="1:16" ht="12.75">
      <c r="A149" s="91"/>
      <c r="B149" s="117" t="s">
        <v>26</v>
      </c>
      <c r="C149" s="83"/>
      <c r="D149" s="83"/>
      <c r="E149" s="118" t="s">
        <v>22</v>
      </c>
      <c r="F149" s="83"/>
      <c r="G149" s="83"/>
      <c r="H149" s="136"/>
      <c r="I149" s="83"/>
      <c r="J149" s="136"/>
      <c r="K149" s="83"/>
      <c r="L149" s="93"/>
      <c r="M149" s="84"/>
      <c r="N149" s="84"/>
      <c r="O149" s="84"/>
      <c r="P149" s="84"/>
    </row>
    <row r="150" spans="1:16" ht="12.75">
      <c r="A150" s="91"/>
      <c r="B150" s="117" t="s">
        <v>28</v>
      </c>
      <c r="C150" s="83"/>
      <c r="D150" s="83"/>
      <c r="E150" s="118" t="s">
        <v>137</v>
      </c>
      <c r="F150" s="83"/>
      <c r="G150" s="83"/>
      <c r="H150" s="136"/>
      <c r="I150" s="83"/>
      <c r="J150" s="136"/>
      <c r="K150" s="83"/>
      <c r="L150" s="93"/>
      <c r="M150" s="84"/>
      <c r="N150" s="84"/>
      <c r="O150" s="84"/>
      <c r="P150" s="84"/>
    </row>
    <row r="151" spans="1:16" ht="64.5" thickBot="1">
      <c r="A151" s="91"/>
      <c r="B151" s="119" t="s">
        <v>30</v>
      </c>
      <c r="C151" s="120"/>
      <c r="D151" s="120"/>
      <c r="E151" s="121" t="s">
        <v>123</v>
      </c>
      <c r="F151" s="120"/>
      <c r="G151" s="120"/>
      <c r="H151" s="138"/>
      <c r="I151" s="120"/>
      <c r="J151" s="138"/>
      <c r="K151" s="120"/>
      <c r="L151" s="93"/>
      <c r="M151" s="84"/>
      <c r="N151" s="84"/>
      <c r="O151" s="84"/>
      <c r="P151" s="84"/>
    </row>
    <row r="152" spans="1:18" ht="13.5" thickTop="1">
      <c r="A152" s="91"/>
      <c r="B152" s="110">
        <v>30</v>
      </c>
      <c r="C152" s="111" t="s">
        <v>138</v>
      </c>
      <c r="D152" s="111" t="s">
        <v>22</v>
      </c>
      <c r="E152" s="111" t="s">
        <v>139</v>
      </c>
      <c r="F152" s="112" t="s">
        <v>100</v>
      </c>
      <c r="G152" s="122">
        <v>114.978</v>
      </c>
      <c r="H152" s="139">
        <f>ROUND(0,2)</f>
        <v>0</v>
      </c>
      <c r="I152" s="124">
        <f>ROUND(H152*G152,2)</f>
        <v>0</v>
      </c>
      <c r="J152" s="144">
        <v>0</v>
      </c>
      <c r="K152" s="124">
        <f>IF(ISNUMBER(J152),ROUND(I152*(J152+1),2),0)</f>
        <v>0</v>
      </c>
      <c r="L152" s="93"/>
      <c r="M152" s="84"/>
      <c r="N152" s="84"/>
      <c r="O152" s="84"/>
      <c r="P152" s="84"/>
      <c r="Q152" s="8">
        <f>IF(ISNUMBER(J152),IF(G152&gt;0,IF(H152&gt;0,I152,0),0),0)</f>
        <v>0</v>
      </c>
      <c r="R152" s="8">
        <f>IF(ISNUMBER(J152)=FALSE,I152,0)</f>
        <v>0</v>
      </c>
    </row>
    <row r="153" spans="1:16" ht="12.75">
      <c r="A153" s="91"/>
      <c r="B153" s="117" t="s">
        <v>26</v>
      </c>
      <c r="C153" s="83"/>
      <c r="D153" s="83"/>
      <c r="E153" s="118" t="s">
        <v>22</v>
      </c>
      <c r="F153" s="83"/>
      <c r="G153" s="83"/>
      <c r="H153" s="136"/>
      <c r="I153" s="83"/>
      <c r="J153" s="136"/>
      <c r="K153" s="83"/>
      <c r="L153" s="93"/>
      <c r="M153" s="84"/>
      <c r="N153" s="84"/>
      <c r="O153" s="84"/>
      <c r="P153" s="84"/>
    </row>
    <row r="154" spans="1:16" ht="12.75">
      <c r="A154" s="91"/>
      <c r="B154" s="117" t="s">
        <v>28</v>
      </c>
      <c r="C154" s="83"/>
      <c r="D154" s="83"/>
      <c r="E154" s="118" t="s">
        <v>140</v>
      </c>
      <c r="F154" s="83"/>
      <c r="G154" s="83"/>
      <c r="H154" s="136"/>
      <c r="I154" s="83"/>
      <c r="J154" s="136"/>
      <c r="K154" s="83"/>
      <c r="L154" s="93"/>
      <c r="M154" s="84"/>
      <c r="N154" s="84"/>
      <c r="O154" s="84"/>
      <c r="P154" s="84"/>
    </row>
    <row r="155" spans="1:16" ht="64.5" thickBot="1">
      <c r="A155" s="91"/>
      <c r="B155" s="119" t="s">
        <v>30</v>
      </c>
      <c r="C155" s="120"/>
      <c r="D155" s="120"/>
      <c r="E155" s="121" t="s">
        <v>123</v>
      </c>
      <c r="F155" s="120"/>
      <c r="G155" s="120"/>
      <c r="H155" s="138"/>
      <c r="I155" s="120"/>
      <c r="J155" s="138"/>
      <c r="K155" s="120"/>
      <c r="L155" s="93"/>
      <c r="M155" s="84"/>
      <c r="N155" s="84"/>
      <c r="O155" s="84"/>
      <c r="P155" s="84"/>
    </row>
    <row r="156" spans="1:18" ht="13.5" thickTop="1">
      <c r="A156" s="91"/>
      <c r="B156" s="110">
        <v>31</v>
      </c>
      <c r="C156" s="111" t="s">
        <v>141</v>
      </c>
      <c r="D156" s="111" t="s">
        <v>22</v>
      </c>
      <c r="E156" s="111" t="s">
        <v>142</v>
      </c>
      <c r="F156" s="112" t="s">
        <v>100</v>
      </c>
      <c r="G156" s="122">
        <v>81.555</v>
      </c>
      <c r="H156" s="139">
        <f>ROUND(0,2)</f>
        <v>0</v>
      </c>
      <c r="I156" s="124">
        <f>ROUND(H156*G156,2)</f>
        <v>0</v>
      </c>
      <c r="J156" s="144">
        <v>0</v>
      </c>
      <c r="K156" s="124">
        <f>IF(ISNUMBER(J156),ROUND(I156*(J156+1),2),0)</f>
        <v>0</v>
      </c>
      <c r="L156" s="93"/>
      <c r="M156" s="84"/>
      <c r="N156" s="84"/>
      <c r="O156" s="84"/>
      <c r="P156" s="84"/>
      <c r="Q156" s="8">
        <f>IF(ISNUMBER(J156),IF(G156&gt;0,IF(H156&gt;0,I156,0),0),0)</f>
        <v>0</v>
      </c>
      <c r="R156" s="8">
        <f>IF(ISNUMBER(J156)=FALSE,I156,0)</f>
        <v>0</v>
      </c>
    </row>
    <row r="157" spans="1:16" ht="12.75">
      <c r="A157" s="91"/>
      <c r="B157" s="117" t="s">
        <v>26</v>
      </c>
      <c r="C157" s="83"/>
      <c r="D157" s="83"/>
      <c r="E157" s="118" t="s">
        <v>22</v>
      </c>
      <c r="F157" s="83"/>
      <c r="G157" s="83"/>
      <c r="H157" s="136"/>
      <c r="I157" s="83"/>
      <c r="J157" s="136"/>
      <c r="K157" s="83"/>
      <c r="L157" s="93"/>
      <c r="M157" s="84"/>
      <c r="N157" s="84"/>
      <c r="O157" s="84"/>
      <c r="P157" s="84"/>
    </row>
    <row r="158" spans="1:16" ht="12.75">
      <c r="A158" s="91"/>
      <c r="B158" s="117" t="s">
        <v>28</v>
      </c>
      <c r="C158" s="83"/>
      <c r="D158" s="83"/>
      <c r="E158" s="118" t="s">
        <v>143</v>
      </c>
      <c r="F158" s="83"/>
      <c r="G158" s="83"/>
      <c r="H158" s="136"/>
      <c r="I158" s="83"/>
      <c r="J158" s="136"/>
      <c r="K158" s="83"/>
      <c r="L158" s="93"/>
      <c r="M158" s="84"/>
      <c r="N158" s="84"/>
      <c r="O158" s="84"/>
      <c r="P158" s="84"/>
    </row>
    <row r="159" spans="1:16" ht="64.5" thickBot="1">
      <c r="A159" s="91"/>
      <c r="B159" s="119" t="s">
        <v>30</v>
      </c>
      <c r="C159" s="120"/>
      <c r="D159" s="120"/>
      <c r="E159" s="121" t="s">
        <v>123</v>
      </c>
      <c r="F159" s="120"/>
      <c r="G159" s="120"/>
      <c r="H159" s="138"/>
      <c r="I159" s="120"/>
      <c r="J159" s="138"/>
      <c r="K159" s="120"/>
      <c r="L159" s="93"/>
      <c r="M159" s="84"/>
      <c r="N159" s="84"/>
      <c r="O159" s="84"/>
      <c r="P159" s="84"/>
    </row>
    <row r="160" spans="1:18" ht="13.5" thickTop="1">
      <c r="A160" s="91"/>
      <c r="B160" s="110">
        <v>32</v>
      </c>
      <c r="C160" s="111" t="s">
        <v>144</v>
      </c>
      <c r="D160" s="111" t="s">
        <v>22</v>
      </c>
      <c r="E160" s="111" t="s">
        <v>145</v>
      </c>
      <c r="F160" s="112" t="s">
        <v>100</v>
      </c>
      <c r="G160" s="122">
        <v>15.529</v>
      </c>
      <c r="H160" s="139">
        <f>ROUND(0,2)</f>
        <v>0</v>
      </c>
      <c r="I160" s="124">
        <f>ROUND(H160*G160,2)</f>
        <v>0</v>
      </c>
      <c r="J160" s="144">
        <v>0</v>
      </c>
      <c r="K160" s="124">
        <f>IF(ISNUMBER(J160),ROUND(I160*(J160+1),2),0)</f>
        <v>0</v>
      </c>
      <c r="L160" s="93"/>
      <c r="M160" s="84"/>
      <c r="N160" s="84"/>
      <c r="O160" s="84"/>
      <c r="P160" s="84"/>
      <c r="Q160" s="8">
        <f>IF(ISNUMBER(J160),IF(G160&gt;0,IF(H160&gt;0,I160,0),0),0)</f>
        <v>0</v>
      </c>
      <c r="R160" s="8">
        <f>IF(ISNUMBER(J160)=FALSE,I160,0)</f>
        <v>0</v>
      </c>
    </row>
    <row r="161" spans="1:16" ht="12.75">
      <c r="A161" s="91"/>
      <c r="B161" s="117" t="s">
        <v>26</v>
      </c>
      <c r="C161" s="83"/>
      <c r="D161" s="83"/>
      <c r="E161" s="118" t="s">
        <v>22</v>
      </c>
      <c r="F161" s="83"/>
      <c r="G161" s="83"/>
      <c r="H161" s="136"/>
      <c r="I161" s="83"/>
      <c r="J161" s="136"/>
      <c r="K161" s="83"/>
      <c r="L161" s="93"/>
      <c r="M161" s="84"/>
      <c r="N161" s="84"/>
      <c r="O161" s="84"/>
      <c r="P161" s="84"/>
    </row>
    <row r="162" spans="1:16" ht="12.75">
      <c r="A162" s="91"/>
      <c r="B162" s="117" t="s">
        <v>28</v>
      </c>
      <c r="C162" s="83"/>
      <c r="D162" s="83"/>
      <c r="E162" s="118" t="s">
        <v>146</v>
      </c>
      <c r="F162" s="83"/>
      <c r="G162" s="83"/>
      <c r="H162" s="136"/>
      <c r="I162" s="83"/>
      <c r="J162" s="136"/>
      <c r="K162" s="83"/>
      <c r="L162" s="93"/>
      <c r="M162" s="84"/>
      <c r="N162" s="84"/>
      <c r="O162" s="84"/>
      <c r="P162" s="84"/>
    </row>
    <row r="163" spans="1:16" ht="64.5" thickBot="1">
      <c r="A163" s="91"/>
      <c r="B163" s="119" t="s">
        <v>30</v>
      </c>
      <c r="C163" s="120"/>
      <c r="D163" s="120"/>
      <c r="E163" s="121" t="s">
        <v>123</v>
      </c>
      <c r="F163" s="120"/>
      <c r="G163" s="120"/>
      <c r="H163" s="138"/>
      <c r="I163" s="120"/>
      <c r="J163" s="138"/>
      <c r="K163" s="120"/>
      <c r="L163" s="93"/>
      <c r="M163" s="84"/>
      <c r="N163" s="84"/>
      <c r="O163" s="84"/>
      <c r="P163" s="84"/>
    </row>
    <row r="164" spans="1:18" ht="13.5" thickTop="1">
      <c r="A164" s="91"/>
      <c r="B164" s="110">
        <v>33</v>
      </c>
      <c r="C164" s="111" t="s">
        <v>147</v>
      </c>
      <c r="D164" s="111" t="s">
        <v>22</v>
      </c>
      <c r="E164" s="111" t="s">
        <v>148</v>
      </c>
      <c r="F164" s="112" t="s">
        <v>24</v>
      </c>
      <c r="G164" s="122">
        <v>104.236</v>
      </c>
      <c r="H164" s="139">
        <f>ROUND(0,2)</f>
        <v>0</v>
      </c>
      <c r="I164" s="124">
        <f>ROUND(H164*G164,2)</f>
        <v>0</v>
      </c>
      <c r="J164" s="144">
        <v>0</v>
      </c>
      <c r="K164" s="124">
        <f>IF(ISNUMBER(J164),ROUND(I164*(J164+1),2),0)</f>
        <v>0</v>
      </c>
      <c r="L164" s="93"/>
      <c r="M164" s="84"/>
      <c r="N164" s="84"/>
      <c r="O164" s="84"/>
      <c r="P164" s="84"/>
      <c r="Q164" s="8">
        <f>IF(ISNUMBER(J164),IF(G164&gt;0,IF(H164&gt;0,I164,0),0),0)</f>
        <v>0</v>
      </c>
      <c r="R164" s="8">
        <f>IF(ISNUMBER(J164)=FALSE,I164,0)</f>
        <v>0</v>
      </c>
    </row>
    <row r="165" spans="1:16" ht="12.75">
      <c r="A165" s="91"/>
      <c r="B165" s="117" t="s">
        <v>26</v>
      </c>
      <c r="C165" s="83"/>
      <c r="D165" s="83"/>
      <c r="E165" s="118" t="s">
        <v>22</v>
      </c>
      <c r="F165" s="83"/>
      <c r="G165" s="83"/>
      <c r="H165" s="136"/>
      <c r="I165" s="83"/>
      <c r="J165" s="136"/>
      <c r="K165" s="83"/>
      <c r="L165" s="93"/>
      <c r="M165" s="84"/>
      <c r="N165" s="84"/>
      <c r="O165" s="84"/>
      <c r="P165" s="84"/>
    </row>
    <row r="166" spans="1:16" ht="102">
      <c r="A166" s="91"/>
      <c r="B166" s="117" t="s">
        <v>28</v>
      </c>
      <c r="C166" s="83"/>
      <c r="D166" s="83"/>
      <c r="E166" s="118" t="s">
        <v>149</v>
      </c>
      <c r="F166" s="83"/>
      <c r="G166" s="83"/>
      <c r="H166" s="136"/>
      <c r="I166" s="83"/>
      <c r="J166" s="136"/>
      <c r="K166" s="83"/>
      <c r="L166" s="93"/>
      <c r="M166" s="84"/>
      <c r="N166" s="84"/>
      <c r="O166" s="84"/>
      <c r="P166" s="84"/>
    </row>
    <row r="167" spans="1:16" ht="319.5" thickBot="1">
      <c r="A167" s="91"/>
      <c r="B167" s="119" t="s">
        <v>30</v>
      </c>
      <c r="C167" s="120"/>
      <c r="D167" s="120"/>
      <c r="E167" s="121" t="s">
        <v>150</v>
      </c>
      <c r="F167" s="120"/>
      <c r="G167" s="120"/>
      <c r="H167" s="138"/>
      <c r="I167" s="120"/>
      <c r="J167" s="138"/>
      <c r="K167" s="120"/>
      <c r="L167" s="93"/>
      <c r="M167" s="84"/>
      <c r="N167" s="84"/>
      <c r="O167" s="84"/>
      <c r="P167" s="84"/>
    </row>
    <row r="168" spans="1:18" ht="13.5" thickTop="1">
      <c r="A168" s="91"/>
      <c r="B168" s="110">
        <v>34</v>
      </c>
      <c r="C168" s="111" t="s">
        <v>151</v>
      </c>
      <c r="D168" s="111" t="s">
        <v>22</v>
      </c>
      <c r="E168" s="111" t="s">
        <v>152</v>
      </c>
      <c r="F168" s="112" t="s">
        <v>24</v>
      </c>
      <c r="G168" s="122">
        <v>108.54</v>
      </c>
      <c r="H168" s="139">
        <f>ROUND(0,2)</f>
        <v>0</v>
      </c>
      <c r="I168" s="124">
        <f>ROUND(H168*G168,2)</f>
        <v>0</v>
      </c>
      <c r="J168" s="144">
        <v>0</v>
      </c>
      <c r="K168" s="124">
        <f>IF(ISNUMBER(J168),ROUND(I168*(J168+1),2),0)</f>
        <v>0</v>
      </c>
      <c r="L168" s="93"/>
      <c r="M168" s="84"/>
      <c r="N168" s="84"/>
      <c r="O168" s="84"/>
      <c r="P168" s="84"/>
      <c r="Q168" s="8">
        <f>IF(ISNUMBER(J168),IF(G168&gt;0,IF(H168&gt;0,I168,0),0),0)</f>
        <v>0</v>
      </c>
      <c r="R168" s="8">
        <f>IF(ISNUMBER(J168)=FALSE,I168,0)</f>
        <v>0</v>
      </c>
    </row>
    <row r="169" spans="1:16" ht="12.75">
      <c r="A169" s="91"/>
      <c r="B169" s="117" t="s">
        <v>26</v>
      </c>
      <c r="C169" s="83"/>
      <c r="D169" s="83"/>
      <c r="E169" s="118" t="s">
        <v>22</v>
      </c>
      <c r="F169" s="83"/>
      <c r="G169" s="83"/>
      <c r="H169" s="136"/>
      <c r="I169" s="83"/>
      <c r="J169" s="136"/>
      <c r="K169" s="83"/>
      <c r="L169" s="93"/>
      <c r="M169" s="84"/>
      <c r="N169" s="84"/>
      <c r="O169" s="84"/>
      <c r="P169" s="84"/>
    </row>
    <row r="170" spans="1:16" ht="38.25">
      <c r="A170" s="91"/>
      <c r="B170" s="117" t="s">
        <v>28</v>
      </c>
      <c r="C170" s="83"/>
      <c r="D170" s="83"/>
      <c r="E170" s="118" t="s">
        <v>153</v>
      </c>
      <c r="F170" s="83"/>
      <c r="G170" s="83"/>
      <c r="H170" s="136"/>
      <c r="I170" s="83"/>
      <c r="J170" s="136"/>
      <c r="K170" s="83"/>
      <c r="L170" s="93"/>
      <c r="M170" s="84"/>
      <c r="N170" s="84"/>
      <c r="O170" s="84"/>
      <c r="P170" s="84"/>
    </row>
    <row r="171" spans="1:16" ht="319.5" thickBot="1">
      <c r="A171" s="91"/>
      <c r="B171" s="119" t="s">
        <v>30</v>
      </c>
      <c r="C171" s="120"/>
      <c r="D171" s="120"/>
      <c r="E171" s="121" t="s">
        <v>150</v>
      </c>
      <c r="F171" s="120"/>
      <c r="G171" s="120"/>
      <c r="H171" s="138"/>
      <c r="I171" s="120"/>
      <c r="J171" s="138"/>
      <c r="K171" s="120"/>
      <c r="L171" s="93"/>
      <c r="M171" s="84"/>
      <c r="N171" s="84"/>
      <c r="O171" s="84"/>
      <c r="P171" s="84"/>
    </row>
    <row r="172" spans="1:18" ht="13.5" thickTop="1">
      <c r="A172" s="91"/>
      <c r="B172" s="110">
        <v>35</v>
      </c>
      <c r="C172" s="111" t="s">
        <v>154</v>
      </c>
      <c r="D172" s="111"/>
      <c r="E172" s="111" t="s">
        <v>155</v>
      </c>
      <c r="F172" s="112" t="s">
        <v>24</v>
      </c>
      <c r="G172" s="122">
        <v>501.137</v>
      </c>
      <c r="H172" s="139">
        <f>ROUND(0,2)</f>
        <v>0</v>
      </c>
      <c r="I172" s="124">
        <f>ROUND(H172*G172,2)</f>
        <v>0</v>
      </c>
      <c r="J172" s="144">
        <v>0</v>
      </c>
      <c r="K172" s="124">
        <f>IF(ISNUMBER(J172),ROUND(I172*(J172+1),2),0)</f>
        <v>0</v>
      </c>
      <c r="L172" s="93"/>
      <c r="M172" s="84"/>
      <c r="N172" s="84"/>
      <c r="O172" s="84"/>
      <c r="P172" s="84"/>
      <c r="Q172" s="8">
        <f>IF(ISNUMBER(J172),IF(G172&gt;0,IF(H172&gt;0,I172,0),0),0)</f>
        <v>0</v>
      </c>
      <c r="R172" s="8">
        <f>IF(ISNUMBER(J172)=FALSE,I172,0)</f>
        <v>0</v>
      </c>
    </row>
    <row r="173" spans="1:16" ht="12.75">
      <c r="A173" s="91"/>
      <c r="B173" s="117" t="s">
        <v>26</v>
      </c>
      <c r="C173" s="83"/>
      <c r="D173" s="83"/>
      <c r="E173" s="118" t="s">
        <v>22</v>
      </c>
      <c r="F173" s="83"/>
      <c r="G173" s="83"/>
      <c r="H173" s="136"/>
      <c r="I173" s="83"/>
      <c r="J173" s="136"/>
      <c r="K173" s="83"/>
      <c r="L173" s="93"/>
      <c r="M173" s="84"/>
      <c r="N173" s="84"/>
      <c r="O173" s="84"/>
      <c r="P173" s="84"/>
    </row>
    <row r="174" spans="1:16" ht="12.75">
      <c r="A174" s="91"/>
      <c r="B174" s="117" t="s">
        <v>28</v>
      </c>
      <c r="C174" s="83"/>
      <c r="D174" s="83"/>
      <c r="E174" s="118" t="s">
        <v>156</v>
      </c>
      <c r="F174" s="83"/>
      <c r="G174" s="83"/>
      <c r="H174" s="136"/>
      <c r="I174" s="83"/>
      <c r="J174" s="136"/>
      <c r="K174" s="83"/>
      <c r="L174" s="93"/>
      <c r="M174" s="84"/>
      <c r="N174" s="84"/>
      <c r="O174" s="84"/>
      <c r="P174" s="84"/>
    </row>
    <row r="175" spans="1:16" ht="255.75" thickBot="1">
      <c r="A175" s="91"/>
      <c r="B175" s="119" t="s">
        <v>30</v>
      </c>
      <c r="C175" s="120"/>
      <c r="D175" s="120"/>
      <c r="E175" s="121" t="s">
        <v>157</v>
      </c>
      <c r="F175" s="120"/>
      <c r="G175" s="120"/>
      <c r="H175" s="138"/>
      <c r="I175" s="120"/>
      <c r="J175" s="138"/>
      <c r="K175" s="120"/>
      <c r="L175" s="93"/>
      <c r="M175" s="84"/>
      <c r="N175" s="84"/>
      <c r="O175" s="84"/>
      <c r="P175" s="84"/>
    </row>
    <row r="176" spans="1:18" ht="13.5" thickTop="1">
      <c r="A176" s="91"/>
      <c r="B176" s="110">
        <v>36</v>
      </c>
      <c r="C176" s="111" t="s">
        <v>158</v>
      </c>
      <c r="D176" s="111" t="s">
        <v>22</v>
      </c>
      <c r="E176" s="111" t="s">
        <v>159</v>
      </c>
      <c r="F176" s="112" t="s">
        <v>24</v>
      </c>
      <c r="G176" s="122">
        <v>2869.531</v>
      </c>
      <c r="H176" s="139">
        <f>ROUND(0,2)</f>
        <v>0</v>
      </c>
      <c r="I176" s="124">
        <f>ROUND(H176*G176,2)</f>
        <v>0</v>
      </c>
      <c r="J176" s="144">
        <v>0</v>
      </c>
      <c r="K176" s="124">
        <f>IF(ISNUMBER(J176),ROUND(I176*(J176+1),2),0)</f>
        <v>0</v>
      </c>
      <c r="L176" s="93"/>
      <c r="M176" s="84"/>
      <c r="N176" s="84"/>
      <c r="O176" s="84"/>
      <c r="P176" s="84"/>
      <c r="Q176" s="8">
        <f>IF(ISNUMBER(J176),IF(G176&gt;0,IF(H176&gt;0,I176,0),0),0)</f>
        <v>0</v>
      </c>
      <c r="R176" s="8">
        <f>IF(ISNUMBER(J176)=FALSE,I176,0)</f>
        <v>0</v>
      </c>
    </row>
    <row r="177" spans="1:16" ht="12.75">
      <c r="A177" s="91"/>
      <c r="B177" s="117" t="s">
        <v>26</v>
      </c>
      <c r="C177" s="83"/>
      <c r="D177" s="83"/>
      <c r="E177" s="118" t="s">
        <v>22</v>
      </c>
      <c r="F177" s="83"/>
      <c r="G177" s="83"/>
      <c r="H177" s="136"/>
      <c r="I177" s="83"/>
      <c r="J177" s="136"/>
      <c r="K177" s="83"/>
      <c r="L177" s="93"/>
      <c r="M177" s="84"/>
      <c r="N177" s="84"/>
      <c r="O177" s="84"/>
      <c r="P177" s="84"/>
    </row>
    <row r="178" spans="1:16" ht="25.5">
      <c r="A178" s="91"/>
      <c r="B178" s="117" t="s">
        <v>28</v>
      </c>
      <c r="C178" s="83"/>
      <c r="D178" s="83"/>
      <c r="E178" s="118" t="s">
        <v>160</v>
      </c>
      <c r="F178" s="83"/>
      <c r="G178" s="83"/>
      <c r="H178" s="136"/>
      <c r="I178" s="83"/>
      <c r="J178" s="136"/>
      <c r="K178" s="83"/>
      <c r="L178" s="93"/>
      <c r="M178" s="84"/>
      <c r="N178" s="84"/>
      <c r="O178" s="84"/>
      <c r="P178" s="84"/>
    </row>
    <row r="179" spans="1:16" ht="179.25" thickBot="1">
      <c r="A179" s="91"/>
      <c r="B179" s="119" t="s">
        <v>30</v>
      </c>
      <c r="C179" s="120"/>
      <c r="D179" s="120"/>
      <c r="E179" s="121" t="s">
        <v>161</v>
      </c>
      <c r="F179" s="120"/>
      <c r="G179" s="120"/>
      <c r="H179" s="138"/>
      <c r="I179" s="120"/>
      <c r="J179" s="138"/>
      <c r="K179" s="120"/>
      <c r="L179" s="93"/>
      <c r="M179" s="84"/>
      <c r="N179" s="84"/>
      <c r="O179" s="84"/>
      <c r="P179" s="84"/>
    </row>
    <row r="180" spans="1:18" ht="13.5" thickTop="1">
      <c r="A180" s="91"/>
      <c r="B180" s="110">
        <v>37</v>
      </c>
      <c r="C180" s="111" t="s">
        <v>162</v>
      </c>
      <c r="D180" s="111"/>
      <c r="E180" s="111" t="s">
        <v>163</v>
      </c>
      <c r="F180" s="112" t="s">
        <v>24</v>
      </c>
      <c r="G180" s="122">
        <v>128.819</v>
      </c>
      <c r="H180" s="139">
        <f>ROUND(0,2)</f>
        <v>0</v>
      </c>
      <c r="I180" s="124">
        <f>ROUND(H180*G180,2)</f>
        <v>0</v>
      </c>
      <c r="J180" s="144">
        <v>0</v>
      </c>
      <c r="K180" s="124">
        <f>IF(ISNUMBER(J180),ROUND(I180*(J180+1),2),0)</f>
        <v>0</v>
      </c>
      <c r="L180" s="93"/>
      <c r="M180" s="84"/>
      <c r="N180" s="84"/>
      <c r="O180" s="84"/>
      <c r="P180" s="84"/>
      <c r="Q180" s="8">
        <f>IF(ISNUMBER(J180),IF(G180&gt;0,IF(H180&gt;0,I180,0),0),0)</f>
        <v>0</v>
      </c>
      <c r="R180" s="8">
        <f>IF(ISNUMBER(J180)=FALSE,I180,0)</f>
        <v>0</v>
      </c>
    </row>
    <row r="181" spans="1:16" ht="12.75">
      <c r="A181" s="91"/>
      <c r="B181" s="117" t="s">
        <v>26</v>
      </c>
      <c r="C181" s="83"/>
      <c r="D181" s="83"/>
      <c r="E181" s="118" t="s">
        <v>164</v>
      </c>
      <c r="F181" s="83"/>
      <c r="G181" s="83"/>
      <c r="H181" s="136"/>
      <c r="I181" s="83"/>
      <c r="J181" s="136"/>
      <c r="K181" s="83"/>
      <c r="L181" s="93"/>
      <c r="M181" s="84"/>
      <c r="N181" s="84"/>
      <c r="O181" s="84"/>
      <c r="P181" s="84"/>
    </row>
    <row r="182" spans="1:16" ht="12.75">
      <c r="A182" s="91"/>
      <c r="B182" s="117" t="s">
        <v>28</v>
      </c>
      <c r="C182" s="83"/>
      <c r="D182" s="83"/>
      <c r="E182" s="118" t="s">
        <v>165</v>
      </c>
      <c r="F182" s="83"/>
      <c r="G182" s="83"/>
      <c r="H182" s="136"/>
      <c r="I182" s="83"/>
      <c r="J182" s="136"/>
      <c r="K182" s="83"/>
      <c r="L182" s="93"/>
      <c r="M182" s="84"/>
      <c r="N182" s="84"/>
      <c r="O182" s="84"/>
      <c r="P182" s="84"/>
    </row>
    <row r="183" spans="1:16" ht="204.75" thickBot="1">
      <c r="A183" s="91"/>
      <c r="B183" s="119" t="s">
        <v>30</v>
      </c>
      <c r="C183" s="120"/>
      <c r="D183" s="120"/>
      <c r="E183" s="121" t="s">
        <v>166</v>
      </c>
      <c r="F183" s="120"/>
      <c r="G183" s="120"/>
      <c r="H183" s="138"/>
      <c r="I183" s="120"/>
      <c r="J183" s="138"/>
      <c r="K183" s="120"/>
      <c r="L183" s="93"/>
      <c r="M183" s="84"/>
      <c r="N183" s="84"/>
      <c r="O183" s="84"/>
      <c r="P183" s="84"/>
    </row>
    <row r="184" spans="1:18" ht="13.5" thickTop="1">
      <c r="A184" s="91"/>
      <c r="B184" s="110">
        <v>38</v>
      </c>
      <c r="C184" s="111" t="s">
        <v>167</v>
      </c>
      <c r="D184" s="111" t="s">
        <v>22</v>
      </c>
      <c r="E184" s="111" t="s">
        <v>168</v>
      </c>
      <c r="F184" s="112" t="s">
        <v>24</v>
      </c>
      <c r="G184" s="122">
        <v>101.709</v>
      </c>
      <c r="H184" s="139">
        <f>ROUND(0,2)</f>
        <v>0</v>
      </c>
      <c r="I184" s="124">
        <f>ROUND(H184*G184,2)</f>
        <v>0</v>
      </c>
      <c r="J184" s="144">
        <v>0</v>
      </c>
      <c r="K184" s="124">
        <f>IF(ISNUMBER(J184),ROUND(I184*(J184+1),2),0)</f>
        <v>0</v>
      </c>
      <c r="L184" s="93"/>
      <c r="M184" s="84"/>
      <c r="N184" s="84"/>
      <c r="O184" s="84"/>
      <c r="P184" s="84"/>
      <c r="Q184" s="8">
        <f>IF(ISNUMBER(J184),IF(G184&gt;0,IF(H184&gt;0,I184,0),0),0)</f>
        <v>0</v>
      </c>
      <c r="R184" s="8">
        <f>IF(ISNUMBER(J184)=FALSE,I184,0)</f>
        <v>0</v>
      </c>
    </row>
    <row r="185" spans="1:16" ht="12.75">
      <c r="A185" s="91"/>
      <c r="B185" s="117" t="s">
        <v>26</v>
      </c>
      <c r="C185" s="83"/>
      <c r="D185" s="83"/>
      <c r="E185" s="118" t="s">
        <v>169</v>
      </c>
      <c r="F185" s="83"/>
      <c r="G185" s="83"/>
      <c r="H185" s="136"/>
      <c r="I185" s="83"/>
      <c r="J185" s="136"/>
      <c r="K185" s="83"/>
      <c r="L185" s="93"/>
      <c r="M185" s="84"/>
      <c r="N185" s="84"/>
      <c r="O185" s="84"/>
      <c r="P185" s="84"/>
    </row>
    <row r="186" spans="1:16" ht="12.75">
      <c r="A186" s="91"/>
      <c r="B186" s="117" t="s">
        <v>28</v>
      </c>
      <c r="C186" s="83"/>
      <c r="D186" s="83"/>
      <c r="E186" s="118" t="s">
        <v>170</v>
      </c>
      <c r="F186" s="83"/>
      <c r="G186" s="83"/>
      <c r="H186" s="136"/>
      <c r="I186" s="83"/>
      <c r="J186" s="136"/>
      <c r="K186" s="83"/>
      <c r="L186" s="93"/>
      <c r="M186" s="84"/>
      <c r="N186" s="84"/>
      <c r="O186" s="84"/>
      <c r="P186" s="84"/>
    </row>
    <row r="187" spans="1:16" ht="230.25" thickBot="1">
      <c r="A187" s="91"/>
      <c r="B187" s="119" t="s">
        <v>30</v>
      </c>
      <c r="C187" s="120"/>
      <c r="D187" s="120"/>
      <c r="E187" s="121" t="s">
        <v>171</v>
      </c>
      <c r="F187" s="120"/>
      <c r="G187" s="120"/>
      <c r="H187" s="138"/>
      <c r="I187" s="120"/>
      <c r="J187" s="138"/>
      <c r="K187" s="120"/>
      <c r="L187" s="93"/>
      <c r="M187" s="84"/>
      <c r="N187" s="84"/>
      <c r="O187" s="84"/>
      <c r="P187" s="84"/>
    </row>
    <row r="188" spans="1:18" ht="13.5" thickTop="1">
      <c r="A188" s="91"/>
      <c r="B188" s="110">
        <v>39</v>
      </c>
      <c r="C188" s="111" t="s">
        <v>172</v>
      </c>
      <c r="D188" s="111" t="s">
        <v>22</v>
      </c>
      <c r="E188" s="111" t="s">
        <v>173</v>
      </c>
      <c r="F188" s="112" t="s">
        <v>24</v>
      </c>
      <c r="G188" s="122">
        <v>4.133</v>
      </c>
      <c r="H188" s="139">
        <f>ROUND(0,2)</f>
        <v>0</v>
      </c>
      <c r="I188" s="124">
        <f>ROUND(H188*G188,2)</f>
        <v>0</v>
      </c>
      <c r="J188" s="144">
        <v>0</v>
      </c>
      <c r="K188" s="124">
        <f>IF(ISNUMBER(J188),ROUND(I188*(J188+1),2),0)</f>
        <v>0</v>
      </c>
      <c r="L188" s="93"/>
      <c r="M188" s="84"/>
      <c r="N188" s="84"/>
      <c r="O188" s="84"/>
      <c r="P188" s="84"/>
      <c r="Q188" s="8">
        <f>IF(ISNUMBER(J188),IF(G188&gt;0,IF(H188&gt;0,I188,0),0),0)</f>
        <v>0</v>
      </c>
      <c r="R188" s="8">
        <f>IF(ISNUMBER(J188)=FALSE,I188,0)</f>
        <v>0</v>
      </c>
    </row>
    <row r="189" spans="1:16" ht="12.75">
      <c r="A189" s="91"/>
      <c r="B189" s="117" t="s">
        <v>26</v>
      </c>
      <c r="C189" s="83"/>
      <c r="D189" s="83"/>
      <c r="E189" s="118" t="s">
        <v>22</v>
      </c>
      <c r="F189" s="83"/>
      <c r="G189" s="83"/>
      <c r="H189" s="136"/>
      <c r="I189" s="83"/>
      <c r="J189" s="136"/>
      <c r="K189" s="83"/>
      <c r="L189" s="93"/>
      <c r="M189" s="84"/>
      <c r="N189" s="84"/>
      <c r="O189" s="84"/>
      <c r="P189" s="84"/>
    </row>
    <row r="190" spans="1:16" ht="12.75">
      <c r="A190" s="91"/>
      <c r="B190" s="117" t="s">
        <v>28</v>
      </c>
      <c r="C190" s="83"/>
      <c r="D190" s="83"/>
      <c r="E190" s="118" t="s">
        <v>174</v>
      </c>
      <c r="F190" s="83"/>
      <c r="G190" s="83"/>
      <c r="H190" s="136"/>
      <c r="I190" s="83"/>
      <c r="J190" s="136"/>
      <c r="K190" s="83"/>
      <c r="L190" s="93"/>
      <c r="M190" s="84"/>
      <c r="N190" s="84"/>
      <c r="O190" s="84"/>
      <c r="P190" s="84"/>
    </row>
    <row r="191" spans="1:16" ht="217.5" thickBot="1">
      <c r="A191" s="91"/>
      <c r="B191" s="119" t="s">
        <v>30</v>
      </c>
      <c r="C191" s="120"/>
      <c r="D191" s="120"/>
      <c r="E191" s="121" t="s">
        <v>175</v>
      </c>
      <c r="F191" s="120"/>
      <c r="G191" s="120"/>
      <c r="H191" s="138"/>
      <c r="I191" s="120"/>
      <c r="J191" s="138"/>
      <c r="K191" s="120"/>
      <c r="L191" s="93"/>
      <c r="M191" s="84"/>
      <c r="N191" s="84"/>
      <c r="O191" s="84"/>
      <c r="P191" s="84"/>
    </row>
    <row r="192" spans="1:18" ht="13.5" thickTop="1">
      <c r="A192" s="91"/>
      <c r="B192" s="110">
        <v>40</v>
      </c>
      <c r="C192" s="111" t="s">
        <v>176</v>
      </c>
      <c r="D192" s="111"/>
      <c r="E192" s="111" t="s">
        <v>177</v>
      </c>
      <c r="F192" s="112" t="s">
        <v>24</v>
      </c>
      <c r="G192" s="122">
        <v>56.14</v>
      </c>
      <c r="H192" s="139">
        <f>ROUND(0,2)</f>
        <v>0</v>
      </c>
      <c r="I192" s="124">
        <f>ROUND(H192*G192,2)</f>
        <v>0</v>
      </c>
      <c r="J192" s="144">
        <v>0</v>
      </c>
      <c r="K192" s="124">
        <f>IF(ISNUMBER(J192),ROUND(I192*(J192+1),2),0)</f>
        <v>0</v>
      </c>
      <c r="L192" s="93"/>
      <c r="M192" s="84"/>
      <c r="N192" s="84"/>
      <c r="O192" s="84"/>
      <c r="P192" s="84"/>
      <c r="Q192" s="8">
        <f>IF(ISNUMBER(J192),IF(G192&gt;0,IF(H192&gt;0,I192,0),0),0)</f>
        <v>0</v>
      </c>
      <c r="R192" s="8">
        <f>IF(ISNUMBER(J192)=FALSE,I192,0)</f>
        <v>0</v>
      </c>
    </row>
    <row r="193" spans="1:16" ht="12.75">
      <c r="A193" s="91"/>
      <c r="B193" s="117" t="s">
        <v>26</v>
      </c>
      <c r="C193" s="83"/>
      <c r="D193" s="83"/>
      <c r="E193" s="118" t="s">
        <v>178</v>
      </c>
      <c r="F193" s="83"/>
      <c r="G193" s="83"/>
      <c r="H193" s="136"/>
      <c r="I193" s="83"/>
      <c r="J193" s="136"/>
      <c r="K193" s="83"/>
      <c r="L193" s="93"/>
      <c r="M193" s="84"/>
      <c r="N193" s="84"/>
      <c r="O193" s="84"/>
      <c r="P193" s="84"/>
    </row>
    <row r="194" spans="1:16" ht="51">
      <c r="A194" s="91"/>
      <c r="B194" s="117" t="s">
        <v>28</v>
      </c>
      <c r="C194" s="83"/>
      <c r="D194" s="83"/>
      <c r="E194" s="118" t="s">
        <v>179</v>
      </c>
      <c r="F194" s="83"/>
      <c r="G194" s="83"/>
      <c r="H194" s="136"/>
      <c r="I194" s="83"/>
      <c r="J194" s="136"/>
      <c r="K194" s="83"/>
      <c r="L194" s="93"/>
      <c r="M194" s="84"/>
      <c r="N194" s="84"/>
      <c r="O194" s="84"/>
      <c r="P194" s="84"/>
    </row>
    <row r="195" spans="1:16" ht="217.5" thickBot="1">
      <c r="A195" s="91"/>
      <c r="B195" s="119" t="s">
        <v>30</v>
      </c>
      <c r="C195" s="120"/>
      <c r="D195" s="120"/>
      <c r="E195" s="121" t="s">
        <v>180</v>
      </c>
      <c r="F195" s="120"/>
      <c r="G195" s="120"/>
      <c r="H195" s="138"/>
      <c r="I195" s="120"/>
      <c r="J195" s="138"/>
      <c r="K195" s="120"/>
      <c r="L195" s="93"/>
      <c r="M195" s="84"/>
      <c r="N195" s="84"/>
      <c r="O195" s="84"/>
      <c r="P195" s="84"/>
    </row>
    <row r="196" spans="1:18" ht="13.5" thickTop="1">
      <c r="A196" s="91"/>
      <c r="B196" s="110">
        <v>41</v>
      </c>
      <c r="C196" s="111" t="s">
        <v>176</v>
      </c>
      <c r="D196" s="111">
        <v>1</v>
      </c>
      <c r="E196" s="111" t="s">
        <v>177</v>
      </c>
      <c r="F196" s="112" t="s">
        <v>24</v>
      </c>
      <c r="G196" s="122">
        <v>11.286</v>
      </c>
      <c r="H196" s="139">
        <f>ROUND(0,2)</f>
        <v>0</v>
      </c>
      <c r="I196" s="124">
        <f>ROUND(H196*G196,2)</f>
        <v>0</v>
      </c>
      <c r="J196" s="144">
        <v>0</v>
      </c>
      <c r="K196" s="124">
        <f>IF(ISNUMBER(J196),ROUND(I196*(J196+1),2),0)</f>
        <v>0</v>
      </c>
      <c r="L196" s="93"/>
      <c r="M196" s="84"/>
      <c r="N196" s="84"/>
      <c r="O196" s="84"/>
      <c r="P196" s="84"/>
      <c r="Q196" s="8">
        <f>IF(ISNUMBER(J196),IF(G196&gt;0,IF(H196&gt;0,I196,0),0),0)</f>
        <v>0</v>
      </c>
      <c r="R196" s="8">
        <f>IF(ISNUMBER(J196)=FALSE,I196,0)</f>
        <v>0</v>
      </c>
    </row>
    <row r="197" spans="1:16" ht="12.75">
      <c r="A197" s="91"/>
      <c r="B197" s="117" t="s">
        <v>26</v>
      </c>
      <c r="C197" s="83"/>
      <c r="D197" s="83"/>
      <c r="E197" s="118" t="s">
        <v>181</v>
      </c>
      <c r="F197" s="83"/>
      <c r="G197" s="83"/>
      <c r="H197" s="136"/>
      <c r="I197" s="83"/>
      <c r="J197" s="136"/>
      <c r="K197" s="83"/>
      <c r="L197" s="93"/>
      <c r="M197" s="84"/>
      <c r="N197" s="84"/>
      <c r="O197" s="84"/>
      <c r="P197" s="84"/>
    </row>
    <row r="198" spans="1:16" ht="12.75">
      <c r="A198" s="91"/>
      <c r="B198" s="117" t="s">
        <v>28</v>
      </c>
      <c r="C198" s="83"/>
      <c r="D198" s="83"/>
      <c r="E198" s="118" t="s">
        <v>182</v>
      </c>
      <c r="F198" s="83"/>
      <c r="G198" s="83"/>
      <c r="H198" s="136"/>
      <c r="I198" s="83"/>
      <c r="J198" s="136"/>
      <c r="K198" s="83"/>
      <c r="L198" s="93"/>
      <c r="M198" s="84"/>
      <c r="N198" s="84"/>
      <c r="O198" s="84"/>
      <c r="P198" s="84"/>
    </row>
    <row r="199" spans="1:16" ht="217.5" thickBot="1">
      <c r="A199" s="91"/>
      <c r="B199" s="119" t="s">
        <v>30</v>
      </c>
      <c r="C199" s="120"/>
      <c r="D199" s="120"/>
      <c r="E199" s="121" t="s">
        <v>180</v>
      </c>
      <c r="F199" s="120"/>
      <c r="G199" s="120"/>
      <c r="H199" s="138"/>
      <c r="I199" s="120"/>
      <c r="J199" s="138"/>
      <c r="K199" s="120"/>
      <c r="L199" s="93"/>
      <c r="M199" s="84"/>
      <c r="N199" s="84"/>
      <c r="O199" s="84"/>
      <c r="P199" s="84"/>
    </row>
    <row r="200" spans="1:18" ht="13.5" thickTop="1">
      <c r="A200" s="91"/>
      <c r="B200" s="110">
        <v>42</v>
      </c>
      <c r="C200" s="111" t="s">
        <v>183</v>
      </c>
      <c r="D200" s="111" t="s">
        <v>22</v>
      </c>
      <c r="E200" s="111" t="s">
        <v>184</v>
      </c>
      <c r="F200" s="112" t="s">
        <v>24</v>
      </c>
      <c r="G200" s="122">
        <v>48.584</v>
      </c>
      <c r="H200" s="139">
        <f>ROUND(0,2)</f>
        <v>0</v>
      </c>
      <c r="I200" s="124">
        <f>ROUND(H200*G200,2)</f>
        <v>0</v>
      </c>
      <c r="J200" s="144">
        <v>0</v>
      </c>
      <c r="K200" s="124">
        <f>IF(ISNUMBER(J200),ROUND(I200*(J200+1),2),0)</f>
        <v>0</v>
      </c>
      <c r="L200" s="93"/>
      <c r="M200" s="84"/>
      <c r="N200" s="84"/>
      <c r="O200" s="84"/>
      <c r="P200" s="84"/>
      <c r="Q200" s="8">
        <f>IF(ISNUMBER(J200),IF(G200&gt;0,IF(H200&gt;0,I200,0),0),0)</f>
        <v>0</v>
      </c>
      <c r="R200" s="8">
        <f>IF(ISNUMBER(J200)=FALSE,I200,0)</f>
        <v>0</v>
      </c>
    </row>
    <row r="201" spans="1:16" ht="12.75">
      <c r="A201" s="91"/>
      <c r="B201" s="117" t="s">
        <v>26</v>
      </c>
      <c r="C201" s="83"/>
      <c r="D201" s="83"/>
      <c r="E201" s="118" t="s">
        <v>185</v>
      </c>
      <c r="F201" s="83"/>
      <c r="G201" s="83"/>
      <c r="H201" s="136"/>
      <c r="I201" s="83"/>
      <c r="J201" s="136"/>
      <c r="K201" s="83"/>
      <c r="L201" s="93"/>
      <c r="M201" s="84"/>
      <c r="N201" s="84"/>
      <c r="O201" s="84"/>
      <c r="P201" s="84"/>
    </row>
    <row r="202" spans="1:16" ht="38.25">
      <c r="A202" s="91"/>
      <c r="B202" s="117" t="s">
        <v>28</v>
      </c>
      <c r="C202" s="83"/>
      <c r="D202" s="83"/>
      <c r="E202" s="118" t="s">
        <v>186</v>
      </c>
      <c r="F202" s="83"/>
      <c r="G202" s="83"/>
      <c r="H202" s="136"/>
      <c r="I202" s="83"/>
      <c r="J202" s="136"/>
      <c r="K202" s="83"/>
      <c r="L202" s="93"/>
      <c r="M202" s="84"/>
      <c r="N202" s="84"/>
      <c r="O202" s="84"/>
      <c r="P202" s="84"/>
    </row>
    <row r="203" spans="1:16" ht="268.5" thickBot="1">
      <c r="A203" s="91"/>
      <c r="B203" s="119" t="s">
        <v>30</v>
      </c>
      <c r="C203" s="120"/>
      <c r="D203" s="120"/>
      <c r="E203" s="121" t="s">
        <v>187</v>
      </c>
      <c r="F203" s="120"/>
      <c r="G203" s="120"/>
      <c r="H203" s="138"/>
      <c r="I203" s="120"/>
      <c r="J203" s="138"/>
      <c r="K203" s="120"/>
      <c r="L203" s="93"/>
      <c r="M203" s="84"/>
      <c r="N203" s="84"/>
      <c r="O203" s="84"/>
      <c r="P203" s="84"/>
    </row>
    <row r="204" spans="1:18" ht="13.5" thickTop="1">
      <c r="A204" s="91"/>
      <c r="B204" s="110">
        <v>43</v>
      </c>
      <c r="C204" s="111" t="s">
        <v>188</v>
      </c>
      <c r="D204" s="111" t="s">
        <v>22</v>
      </c>
      <c r="E204" s="111" t="s">
        <v>189</v>
      </c>
      <c r="F204" s="112" t="s">
        <v>24</v>
      </c>
      <c r="G204" s="122">
        <v>9.975</v>
      </c>
      <c r="H204" s="139">
        <f>ROUND(0,2)</f>
        <v>0</v>
      </c>
      <c r="I204" s="124">
        <f>ROUND(H204*G204,2)</f>
        <v>0</v>
      </c>
      <c r="J204" s="144">
        <v>0</v>
      </c>
      <c r="K204" s="124">
        <f>IF(ISNUMBER(J204),ROUND(I204*(J204+1),2),0)</f>
        <v>0</v>
      </c>
      <c r="L204" s="93"/>
      <c r="M204" s="84"/>
      <c r="N204" s="84"/>
      <c r="O204" s="84"/>
      <c r="P204" s="84"/>
      <c r="Q204" s="8">
        <f>IF(ISNUMBER(J204),IF(G204&gt;0,IF(H204&gt;0,I204,0),0),0)</f>
        <v>0</v>
      </c>
      <c r="R204" s="8">
        <f>IF(ISNUMBER(J204)=FALSE,I204,0)</f>
        <v>0</v>
      </c>
    </row>
    <row r="205" spans="1:16" ht="12.75">
      <c r="A205" s="91"/>
      <c r="B205" s="117" t="s">
        <v>26</v>
      </c>
      <c r="C205" s="83"/>
      <c r="D205" s="83"/>
      <c r="E205" s="118" t="s">
        <v>190</v>
      </c>
      <c r="F205" s="83"/>
      <c r="G205" s="83"/>
      <c r="H205" s="136"/>
      <c r="I205" s="83"/>
      <c r="J205" s="136"/>
      <c r="K205" s="83"/>
      <c r="L205" s="93"/>
      <c r="M205" s="84"/>
      <c r="N205" s="84"/>
      <c r="O205" s="84"/>
      <c r="P205" s="84"/>
    </row>
    <row r="206" spans="1:16" ht="51">
      <c r="A206" s="91"/>
      <c r="B206" s="117" t="s">
        <v>28</v>
      </c>
      <c r="C206" s="83"/>
      <c r="D206" s="83"/>
      <c r="E206" s="118" t="s">
        <v>191</v>
      </c>
      <c r="F206" s="83"/>
      <c r="G206" s="83"/>
      <c r="H206" s="136"/>
      <c r="I206" s="83"/>
      <c r="J206" s="136"/>
      <c r="K206" s="83"/>
      <c r="L206" s="93"/>
      <c r="M206" s="84"/>
      <c r="N206" s="84"/>
      <c r="O206" s="84"/>
      <c r="P206" s="84"/>
    </row>
    <row r="207" spans="1:16" ht="281.25" thickBot="1">
      <c r="A207" s="91"/>
      <c r="B207" s="119" t="s">
        <v>30</v>
      </c>
      <c r="C207" s="120"/>
      <c r="D207" s="120"/>
      <c r="E207" s="121" t="s">
        <v>192</v>
      </c>
      <c r="F207" s="120"/>
      <c r="G207" s="120"/>
      <c r="H207" s="138"/>
      <c r="I207" s="120"/>
      <c r="J207" s="138"/>
      <c r="K207" s="120"/>
      <c r="L207" s="93"/>
      <c r="M207" s="84"/>
      <c r="N207" s="84"/>
      <c r="O207" s="84"/>
      <c r="P207" s="84"/>
    </row>
    <row r="208" spans="1:18" ht="13.5" thickTop="1">
      <c r="A208" s="91"/>
      <c r="B208" s="110">
        <v>44</v>
      </c>
      <c r="C208" s="111" t="s">
        <v>193</v>
      </c>
      <c r="D208" s="111"/>
      <c r="E208" s="111" t="s">
        <v>194</v>
      </c>
      <c r="F208" s="112" t="s">
        <v>78</v>
      </c>
      <c r="G208" s="122">
        <v>9616.717</v>
      </c>
      <c r="H208" s="139">
        <f>ROUND(0,2)</f>
        <v>0</v>
      </c>
      <c r="I208" s="124">
        <f>ROUND(H208*G208,2)</f>
        <v>0</v>
      </c>
      <c r="J208" s="144">
        <v>0</v>
      </c>
      <c r="K208" s="124">
        <f>IF(ISNUMBER(J208),ROUND(I208*(J208+1),2),0)</f>
        <v>0</v>
      </c>
      <c r="L208" s="93"/>
      <c r="M208" s="84"/>
      <c r="N208" s="84"/>
      <c r="O208" s="84"/>
      <c r="P208" s="84"/>
      <c r="Q208" s="8">
        <f>IF(ISNUMBER(J208),IF(G208&gt;0,IF(H208&gt;0,I208,0),0),0)</f>
        <v>0</v>
      </c>
      <c r="R208" s="8">
        <f>IF(ISNUMBER(J208)=FALSE,I208,0)</f>
        <v>0</v>
      </c>
    </row>
    <row r="209" spans="1:16" ht="12.75">
      <c r="A209" s="91"/>
      <c r="B209" s="117" t="s">
        <v>26</v>
      </c>
      <c r="C209" s="83"/>
      <c r="D209" s="83"/>
      <c r="E209" s="118" t="s">
        <v>22</v>
      </c>
      <c r="F209" s="83"/>
      <c r="G209" s="83"/>
      <c r="H209" s="136"/>
      <c r="I209" s="83"/>
      <c r="J209" s="136"/>
      <c r="K209" s="83"/>
      <c r="L209" s="93"/>
      <c r="M209" s="84"/>
      <c r="N209" s="84"/>
      <c r="O209" s="84"/>
      <c r="P209" s="84"/>
    </row>
    <row r="210" spans="1:16" ht="12.75">
      <c r="A210" s="91"/>
      <c r="B210" s="117" t="s">
        <v>28</v>
      </c>
      <c r="C210" s="83"/>
      <c r="D210" s="83"/>
      <c r="E210" s="118" t="s">
        <v>195</v>
      </c>
      <c r="F210" s="83"/>
      <c r="G210" s="83"/>
      <c r="H210" s="136"/>
      <c r="I210" s="83"/>
      <c r="J210" s="136"/>
      <c r="K210" s="83"/>
      <c r="L210" s="93"/>
      <c r="M210" s="84"/>
      <c r="N210" s="84"/>
      <c r="O210" s="84"/>
      <c r="P210" s="84"/>
    </row>
    <row r="211" spans="1:16" ht="13.5" thickBot="1">
      <c r="A211" s="91"/>
      <c r="B211" s="119" t="s">
        <v>30</v>
      </c>
      <c r="C211" s="120"/>
      <c r="D211" s="120"/>
      <c r="E211" s="121" t="s">
        <v>196</v>
      </c>
      <c r="F211" s="120"/>
      <c r="G211" s="120"/>
      <c r="H211" s="138"/>
      <c r="I211" s="120"/>
      <c r="J211" s="138"/>
      <c r="K211" s="120"/>
      <c r="L211" s="93"/>
      <c r="M211" s="84"/>
      <c r="N211" s="84"/>
      <c r="O211" s="84"/>
      <c r="P211" s="84"/>
    </row>
    <row r="212" spans="1:19" ht="25" customHeight="1" thickBot="1" thickTop="1">
      <c r="A212" s="91"/>
      <c r="B212" s="83"/>
      <c r="C212" s="126">
        <v>1</v>
      </c>
      <c r="D212" s="83"/>
      <c r="E212" s="127" t="s">
        <v>198</v>
      </c>
      <c r="F212" s="128" t="s">
        <v>70</v>
      </c>
      <c r="G212" s="129">
        <f>I84+I88+I92+I96+I100+I104+I108+I112+I116+I120+I124+I128+I132+I136+I140+I144+I148+I152+I156+I160+I164+I168+I172+I176+I180+I184+I188+I192+I196+I200+I204+I208</f>
        <v>0</v>
      </c>
      <c r="H212" s="140" t="s">
        <v>72</v>
      </c>
      <c r="I212" s="130">
        <f>(K212-G212)</f>
        <v>0</v>
      </c>
      <c r="J212" s="140" t="s">
        <v>71</v>
      </c>
      <c r="K212" s="129">
        <f>K84+K88+K92+K96+K100+K104+K108+K112+K116+K120+K124+K128+K132+K136+K140+K144+K148+K152+K156+K160+K164+K168+K172+K176+K180+K184+K188+K192+K196+K200+K204+K208</f>
        <v>0</v>
      </c>
      <c r="L212" s="93"/>
      <c r="M212" s="84"/>
      <c r="N212" s="84"/>
      <c r="O212" s="84"/>
      <c r="P212" s="84"/>
      <c r="Q212" s="8">
        <f>0+Q84+Q88+Q92+Q96+Q100+Q104+Q108+Q112+Q116+Q120+Q124+Q128+Q132+Q136+Q140+Q144+Q148+Q152+Q156+Q160+Q164+Q168+Q172+Q176+Q180+Q184+Q188+Q192+Q196+Q200+Q204+Q208</f>
        <v>0</v>
      </c>
      <c r="R212" s="8">
        <f>0+R84+R88+R92+R96+R100+R104+R108+R112+R116+R120+R124+R128+R132+R136+R140+R144+R148+R152+R156+R160+R164+R168+R172+R176+R180+R184+R188+R192+R196+R200+R204+R208</f>
        <v>0</v>
      </c>
      <c r="S212" s="51">
        <f>Q212*(1+I212)+R212</f>
        <v>0</v>
      </c>
    </row>
    <row r="213" spans="1:16" ht="25" customHeight="1" thickBot="1" thickTop="1">
      <c r="A213" s="91"/>
      <c r="B213" s="131"/>
      <c r="C213" s="131"/>
      <c r="D213" s="131"/>
      <c r="E213" s="131"/>
      <c r="F213" s="132" t="s">
        <v>73</v>
      </c>
      <c r="G213" s="133">
        <f>I84+I88+I92+I96+I100+I104+I108+I112+I116+I120+I124+I128+I132+I136+I140+I144+I148+I152+I156+I160+I164+I168+I172+I176+I180+I184+I188+I192+I196+I200+I204+I208</f>
        <v>0</v>
      </c>
      <c r="H213" s="141" t="s">
        <v>74</v>
      </c>
      <c r="I213" s="134">
        <f>0+I212</f>
        <v>0</v>
      </c>
      <c r="J213" s="141" t="s">
        <v>75</v>
      </c>
      <c r="K213" s="133">
        <f>K84+K88+K92+K96+K100+K104+K108+K112+K116+K120+K124+K128+K132+K136+K140+K144+K148+K152+K156+K160+K164+K168+K172+K176+K180+K184+K188+K192+K196+K200+K204+K208</f>
        <v>0</v>
      </c>
      <c r="L213" s="93"/>
      <c r="M213" s="84"/>
      <c r="N213" s="84"/>
      <c r="O213" s="84"/>
      <c r="P213" s="84"/>
    </row>
    <row r="214" spans="1:16" ht="40" customHeight="1">
      <c r="A214" s="91"/>
      <c r="B214" s="135" t="s">
        <v>203</v>
      </c>
      <c r="C214" s="83"/>
      <c r="D214" s="83"/>
      <c r="E214" s="83"/>
      <c r="F214" s="83"/>
      <c r="G214" s="83"/>
      <c r="H214" s="136"/>
      <c r="I214" s="83"/>
      <c r="J214" s="136"/>
      <c r="K214" s="83"/>
      <c r="L214" s="93"/>
      <c r="M214" s="84"/>
      <c r="N214" s="84"/>
      <c r="O214" s="84"/>
      <c r="P214" s="84"/>
    </row>
    <row r="215" spans="1:18" ht="12.75">
      <c r="A215" s="91"/>
      <c r="B215" s="110">
        <v>45</v>
      </c>
      <c r="C215" s="111" t="s">
        <v>199</v>
      </c>
      <c r="D215" s="111"/>
      <c r="E215" s="111" t="s">
        <v>200</v>
      </c>
      <c r="F215" s="112" t="s">
        <v>78</v>
      </c>
      <c r="G215" s="113">
        <v>193.116</v>
      </c>
      <c r="H215" s="137">
        <f>ROUND(0,2)</f>
        <v>0</v>
      </c>
      <c r="I215" s="115">
        <f>ROUND(H215*G215,2)</f>
        <v>0</v>
      </c>
      <c r="J215" s="143">
        <v>0</v>
      </c>
      <c r="K215" s="115">
        <f>IF(ISNUMBER(J215),ROUND(I215*(J215+1),2),0)</f>
        <v>0</v>
      </c>
      <c r="L215" s="93"/>
      <c r="M215" s="84"/>
      <c r="N215" s="84"/>
      <c r="O215" s="84"/>
      <c r="P215" s="84"/>
      <c r="Q215" s="8">
        <f>IF(ISNUMBER(J215),IF(G215&gt;0,IF(H215&gt;0,I215,0),0),0)</f>
        <v>0</v>
      </c>
      <c r="R215" s="8">
        <f>IF(ISNUMBER(J215)=FALSE,I215,0)</f>
        <v>0</v>
      </c>
    </row>
    <row r="216" spans="1:16" ht="12.75">
      <c r="A216" s="91"/>
      <c r="B216" s="117" t="s">
        <v>26</v>
      </c>
      <c r="C216" s="83"/>
      <c r="D216" s="83"/>
      <c r="E216" s="118" t="s">
        <v>22</v>
      </c>
      <c r="F216" s="83"/>
      <c r="G216" s="83"/>
      <c r="H216" s="136"/>
      <c r="I216" s="83"/>
      <c r="J216" s="136"/>
      <c r="K216" s="83"/>
      <c r="L216" s="93"/>
      <c r="M216" s="84"/>
      <c r="N216" s="84"/>
      <c r="O216" s="84"/>
      <c r="P216" s="84"/>
    </row>
    <row r="217" spans="1:16" ht="25.5">
      <c r="A217" s="91"/>
      <c r="B217" s="117" t="s">
        <v>28</v>
      </c>
      <c r="C217" s="83"/>
      <c r="D217" s="83"/>
      <c r="E217" s="118" t="s">
        <v>201</v>
      </c>
      <c r="F217" s="83"/>
      <c r="G217" s="83"/>
      <c r="H217" s="136"/>
      <c r="I217" s="83"/>
      <c r="J217" s="136"/>
      <c r="K217" s="83"/>
      <c r="L217" s="93"/>
      <c r="M217" s="84"/>
      <c r="N217" s="84"/>
      <c r="O217" s="84"/>
      <c r="P217" s="84"/>
    </row>
    <row r="218" spans="1:16" ht="102.75" thickBot="1">
      <c r="A218" s="91"/>
      <c r="B218" s="119" t="s">
        <v>30</v>
      </c>
      <c r="C218" s="120"/>
      <c r="D218" s="120"/>
      <c r="E218" s="121" t="s">
        <v>202</v>
      </c>
      <c r="F218" s="120"/>
      <c r="G218" s="120"/>
      <c r="H218" s="138"/>
      <c r="I218" s="120"/>
      <c r="J218" s="138"/>
      <c r="K218" s="120"/>
      <c r="L218" s="93"/>
      <c r="M218" s="84"/>
      <c r="N218" s="84"/>
      <c r="O218" s="84"/>
      <c r="P218" s="84"/>
    </row>
    <row r="219" spans="1:19" ht="25" customHeight="1" thickBot="1" thickTop="1">
      <c r="A219" s="91"/>
      <c r="B219" s="83"/>
      <c r="C219" s="126">
        <v>2</v>
      </c>
      <c r="D219" s="83"/>
      <c r="E219" s="127" t="s">
        <v>204</v>
      </c>
      <c r="F219" s="128" t="s">
        <v>70</v>
      </c>
      <c r="G219" s="129">
        <f>0+I215</f>
        <v>0</v>
      </c>
      <c r="H219" s="140" t="s">
        <v>72</v>
      </c>
      <c r="I219" s="130">
        <f>(K219-G219)</f>
        <v>0</v>
      </c>
      <c r="J219" s="140" t="s">
        <v>71</v>
      </c>
      <c r="K219" s="129">
        <f>0+K215</f>
        <v>0</v>
      </c>
      <c r="L219" s="93"/>
      <c r="M219" s="84"/>
      <c r="N219" s="84"/>
      <c r="O219" s="84"/>
      <c r="P219" s="84"/>
      <c r="Q219" s="8">
        <f>0+Q215</f>
        <v>0</v>
      </c>
      <c r="R219" s="8">
        <f>0+R215</f>
        <v>0</v>
      </c>
      <c r="S219" s="51">
        <f>Q219*(1+I219)+R219</f>
        <v>0</v>
      </c>
    </row>
    <row r="220" spans="1:16" ht="25" customHeight="1" thickBot="1" thickTop="1">
      <c r="A220" s="91"/>
      <c r="B220" s="131"/>
      <c r="C220" s="131"/>
      <c r="D220" s="131"/>
      <c r="E220" s="131"/>
      <c r="F220" s="132" t="s">
        <v>73</v>
      </c>
      <c r="G220" s="133">
        <f>0+I215</f>
        <v>0</v>
      </c>
      <c r="H220" s="141" t="s">
        <v>74</v>
      </c>
      <c r="I220" s="134">
        <f>0+I219</f>
        <v>0</v>
      </c>
      <c r="J220" s="141" t="s">
        <v>75</v>
      </c>
      <c r="K220" s="133">
        <f>0+K215</f>
        <v>0</v>
      </c>
      <c r="L220" s="93"/>
      <c r="M220" s="84"/>
      <c r="N220" s="84"/>
      <c r="O220" s="84"/>
      <c r="P220" s="84"/>
    </row>
    <row r="221" spans="1:16" ht="40" customHeight="1">
      <c r="A221" s="91"/>
      <c r="B221" s="135" t="s">
        <v>209</v>
      </c>
      <c r="C221" s="83"/>
      <c r="D221" s="83"/>
      <c r="E221" s="83"/>
      <c r="F221" s="83"/>
      <c r="G221" s="83"/>
      <c r="H221" s="136"/>
      <c r="I221" s="83"/>
      <c r="J221" s="136"/>
      <c r="K221" s="83"/>
      <c r="L221" s="93"/>
      <c r="M221" s="84"/>
      <c r="N221" s="84"/>
      <c r="O221" s="84"/>
      <c r="P221" s="84"/>
    </row>
    <row r="222" spans="1:18" ht="12.75">
      <c r="A222" s="91"/>
      <c r="B222" s="110">
        <v>46</v>
      </c>
      <c r="C222" s="111" t="s">
        <v>205</v>
      </c>
      <c r="D222" s="111"/>
      <c r="E222" s="111" t="s">
        <v>206</v>
      </c>
      <c r="F222" s="112" t="s">
        <v>24</v>
      </c>
      <c r="G222" s="113">
        <v>3.727</v>
      </c>
      <c r="H222" s="137">
        <f>ROUND(0,2)</f>
        <v>0</v>
      </c>
      <c r="I222" s="115">
        <f>ROUND(H222*G222,2)</f>
        <v>0</v>
      </c>
      <c r="J222" s="143">
        <v>0</v>
      </c>
      <c r="K222" s="115">
        <f>IF(ISNUMBER(J222),ROUND(I222*(J222+1),2),0)</f>
        <v>0</v>
      </c>
      <c r="L222" s="93"/>
      <c r="M222" s="84"/>
      <c r="N222" s="84"/>
      <c r="O222" s="84"/>
      <c r="P222" s="84"/>
      <c r="Q222" s="8">
        <f>IF(ISNUMBER(J222),IF(G222&gt;0,IF(H222&gt;0,I222,0),0),0)</f>
        <v>0</v>
      </c>
      <c r="R222" s="8">
        <f>IF(ISNUMBER(J222)=FALSE,I222,0)</f>
        <v>0</v>
      </c>
    </row>
    <row r="223" spans="1:16" ht="12.75">
      <c r="A223" s="91"/>
      <c r="B223" s="117" t="s">
        <v>26</v>
      </c>
      <c r="C223" s="83"/>
      <c r="D223" s="83"/>
      <c r="E223" s="118" t="s">
        <v>22</v>
      </c>
      <c r="F223" s="83"/>
      <c r="G223" s="83"/>
      <c r="H223" s="136"/>
      <c r="I223" s="83"/>
      <c r="J223" s="136"/>
      <c r="K223" s="83"/>
      <c r="L223" s="93"/>
      <c r="M223" s="84"/>
      <c r="N223" s="84"/>
      <c r="O223" s="84"/>
      <c r="P223" s="84"/>
    </row>
    <row r="224" spans="1:16" ht="76.5">
      <c r="A224" s="91"/>
      <c r="B224" s="117" t="s">
        <v>28</v>
      </c>
      <c r="C224" s="83"/>
      <c r="D224" s="83"/>
      <c r="E224" s="118" t="s">
        <v>207</v>
      </c>
      <c r="F224" s="83"/>
      <c r="G224" s="83"/>
      <c r="H224" s="136"/>
      <c r="I224" s="83"/>
      <c r="J224" s="136"/>
      <c r="K224" s="83"/>
      <c r="L224" s="93"/>
      <c r="M224" s="84"/>
      <c r="N224" s="84"/>
      <c r="O224" s="84"/>
      <c r="P224" s="84"/>
    </row>
    <row r="225" spans="1:16" ht="204.75" thickBot="1">
      <c r="A225" s="91"/>
      <c r="B225" s="119" t="s">
        <v>30</v>
      </c>
      <c r="C225" s="120"/>
      <c r="D225" s="120"/>
      <c r="E225" s="121" t="s">
        <v>208</v>
      </c>
      <c r="F225" s="120"/>
      <c r="G225" s="120"/>
      <c r="H225" s="138"/>
      <c r="I225" s="120"/>
      <c r="J225" s="138"/>
      <c r="K225" s="120"/>
      <c r="L225" s="93"/>
      <c r="M225" s="84"/>
      <c r="N225" s="84"/>
      <c r="O225" s="84"/>
      <c r="P225" s="84"/>
    </row>
    <row r="226" spans="1:19" ht="25" customHeight="1" thickBot="1" thickTop="1">
      <c r="A226" s="91"/>
      <c r="B226" s="83"/>
      <c r="C226" s="126">
        <v>3</v>
      </c>
      <c r="D226" s="83"/>
      <c r="E226" s="127" t="s">
        <v>210</v>
      </c>
      <c r="F226" s="128" t="s">
        <v>70</v>
      </c>
      <c r="G226" s="129">
        <f>0+I222</f>
        <v>0</v>
      </c>
      <c r="H226" s="140" t="s">
        <v>72</v>
      </c>
      <c r="I226" s="130">
        <f>(K226-G226)</f>
        <v>0</v>
      </c>
      <c r="J226" s="140" t="s">
        <v>71</v>
      </c>
      <c r="K226" s="129">
        <f>0+K222</f>
        <v>0</v>
      </c>
      <c r="L226" s="93"/>
      <c r="M226" s="84"/>
      <c r="N226" s="84"/>
      <c r="O226" s="84"/>
      <c r="P226" s="84"/>
      <c r="Q226" s="8">
        <f>0+Q222</f>
        <v>0</v>
      </c>
      <c r="R226" s="8">
        <f>0+R222</f>
        <v>0</v>
      </c>
      <c r="S226" s="51">
        <f>Q226*(1+I226)+R226</f>
        <v>0</v>
      </c>
    </row>
    <row r="227" spans="1:16" ht="25" customHeight="1" thickBot="1" thickTop="1">
      <c r="A227" s="91"/>
      <c r="B227" s="131"/>
      <c r="C227" s="131"/>
      <c r="D227" s="131"/>
      <c r="E227" s="131"/>
      <c r="F227" s="132" t="s">
        <v>73</v>
      </c>
      <c r="G227" s="133">
        <f>0+I222</f>
        <v>0</v>
      </c>
      <c r="H227" s="141" t="s">
        <v>74</v>
      </c>
      <c r="I227" s="134">
        <f>0+I226</f>
        <v>0</v>
      </c>
      <c r="J227" s="141" t="s">
        <v>75</v>
      </c>
      <c r="K227" s="133">
        <f>0+K222</f>
        <v>0</v>
      </c>
      <c r="L227" s="93"/>
      <c r="M227" s="84"/>
      <c r="N227" s="84"/>
      <c r="O227" s="84"/>
      <c r="P227" s="84"/>
    </row>
    <row r="228" spans="1:16" ht="40" customHeight="1">
      <c r="A228" s="91"/>
      <c r="B228" s="135" t="s">
        <v>232</v>
      </c>
      <c r="C228" s="83"/>
      <c r="D228" s="83"/>
      <c r="E228" s="83"/>
      <c r="F228" s="83"/>
      <c r="G228" s="83"/>
      <c r="H228" s="136"/>
      <c r="I228" s="83"/>
      <c r="J228" s="136"/>
      <c r="K228" s="83"/>
      <c r="L228" s="93"/>
      <c r="M228" s="84"/>
      <c r="N228" s="84"/>
      <c r="O228" s="84"/>
      <c r="P228" s="84"/>
    </row>
    <row r="229" spans="1:18" ht="12.75">
      <c r="A229" s="91"/>
      <c r="B229" s="110">
        <v>47</v>
      </c>
      <c r="C229" s="111" t="s">
        <v>211</v>
      </c>
      <c r="D229" s="111" t="s">
        <v>22</v>
      </c>
      <c r="E229" s="111" t="s">
        <v>212</v>
      </c>
      <c r="F229" s="112" t="s">
        <v>24</v>
      </c>
      <c r="G229" s="113">
        <v>19.206</v>
      </c>
      <c r="H229" s="137">
        <f>ROUND(0,2)</f>
        <v>0</v>
      </c>
      <c r="I229" s="115">
        <f>ROUND(H229*G229,2)</f>
        <v>0</v>
      </c>
      <c r="J229" s="143">
        <v>0</v>
      </c>
      <c r="K229" s="115">
        <f>IF(ISNUMBER(J229),ROUND(I229*(J229+1),2),0)</f>
        <v>0</v>
      </c>
      <c r="L229" s="93"/>
      <c r="M229" s="84"/>
      <c r="N229" s="84"/>
      <c r="O229" s="84"/>
      <c r="P229" s="84"/>
      <c r="Q229" s="8">
        <f>IF(ISNUMBER(J229),IF(G229&gt;0,IF(H229&gt;0,I229,0),0),0)</f>
        <v>0</v>
      </c>
      <c r="R229" s="8">
        <f>IF(ISNUMBER(J229)=FALSE,I229,0)</f>
        <v>0</v>
      </c>
    </row>
    <row r="230" spans="1:16" ht="12.75">
      <c r="A230" s="91"/>
      <c r="B230" s="117" t="s">
        <v>26</v>
      </c>
      <c r="C230" s="83"/>
      <c r="D230" s="83"/>
      <c r="E230" s="118" t="s">
        <v>213</v>
      </c>
      <c r="F230" s="83"/>
      <c r="G230" s="83"/>
      <c r="H230" s="136"/>
      <c r="I230" s="83"/>
      <c r="J230" s="136"/>
      <c r="K230" s="83"/>
      <c r="L230" s="93"/>
      <c r="M230" s="84"/>
      <c r="N230" s="84"/>
      <c r="O230" s="84"/>
      <c r="P230" s="84"/>
    </row>
    <row r="231" spans="1:16" ht="102">
      <c r="A231" s="91"/>
      <c r="B231" s="117" t="s">
        <v>28</v>
      </c>
      <c r="C231" s="83"/>
      <c r="D231" s="83"/>
      <c r="E231" s="118" t="s">
        <v>214</v>
      </c>
      <c r="F231" s="83"/>
      <c r="G231" s="83"/>
      <c r="H231" s="136"/>
      <c r="I231" s="83"/>
      <c r="J231" s="136"/>
      <c r="K231" s="83"/>
      <c r="L231" s="93"/>
      <c r="M231" s="84"/>
      <c r="N231" s="84"/>
      <c r="O231" s="84"/>
      <c r="P231" s="84"/>
    </row>
    <row r="232" spans="1:16" ht="319.5" thickBot="1">
      <c r="A232" s="91"/>
      <c r="B232" s="119" t="s">
        <v>30</v>
      </c>
      <c r="C232" s="120"/>
      <c r="D232" s="120"/>
      <c r="E232" s="121" t="s">
        <v>215</v>
      </c>
      <c r="F232" s="120"/>
      <c r="G232" s="120"/>
      <c r="H232" s="138"/>
      <c r="I232" s="120"/>
      <c r="J232" s="138"/>
      <c r="K232" s="120"/>
      <c r="L232" s="93"/>
      <c r="M232" s="84"/>
      <c r="N232" s="84"/>
      <c r="O232" s="84"/>
      <c r="P232" s="84"/>
    </row>
    <row r="233" spans="1:18" ht="13.5" thickTop="1">
      <c r="A233" s="91"/>
      <c r="B233" s="110">
        <v>48</v>
      </c>
      <c r="C233" s="111" t="s">
        <v>216</v>
      </c>
      <c r="D233" s="111" t="s">
        <v>22</v>
      </c>
      <c r="E233" s="111" t="s">
        <v>217</v>
      </c>
      <c r="F233" s="112" t="s">
        <v>24</v>
      </c>
      <c r="G233" s="122">
        <v>3.451</v>
      </c>
      <c r="H233" s="139">
        <f>ROUND(0,2)</f>
        <v>0</v>
      </c>
      <c r="I233" s="124">
        <f>ROUND(H233*G233,2)</f>
        <v>0</v>
      </c>
      <c r="J233" s="144">
        <v>0</v>
      </c>
      <c r="K233" s="124">
        <f>IF(ISNUMBER(J233),ROUND(I233*(J233+1),2),0)</f>
        <v>0</v>
      </c>
      <c r="L233" s="93"/>
      <c r="M233" s="84"/>
      <c r="N233" s="84"/>
      <c r="O233" s="84"/>
      <c r="P233" s="84"/>
      <c r="Q233" s="8">
        <f>IF(ISNUMBER(J233),IF(G233&gt;0,IF(H233&gt;0,I233,0),0),0)</f>
        <v>0</v>
      </c>
      <c r="R233" s="8">
        <f>IF(ISNUMBER(J233)=FALSE,I233,0)</f>
        <v>0</v>
      </c>
    </row>
    <row r="234" spans="1:16" ht="12.75">
      <c r="A234" s="91"/>
      <c r="B234" s="117" t="s">
        <v>26</v>
      </c>
      <c r="C234" s="83"/>
      <c r="D234" s="83"/>
      <c r="E234" s="118" t="s">
        <v>22</v>
      </c>
      <c r="F234" s="83"/>
      <c r="G234" s="83"/>
      <c r="H234" s="136"/>
      <c r="I234" s="83"/>
      <c r="J234" s="136"/>
      <c r="K234" s="83"/>
      <c r="L234" s="93"/>
      <c r="M234" s="84"/>
      <c r="N234" s="84"/>
      <c r="O234" s="84"/>
      <c r="P234" s="84"/>
    </row>
    <row r="235" spans="1:16" ht="12.75">
      <c r="A235" s="91"/>
      <c r="B235" s="117" t="s">
        <v>28</v>
      </c>
      <c r="C235" s="83"/>
      <c r="D235" s="83"/>
      <c r="E235" s="118" t="s">
        <v>218</v>
      </c>
      <c r="F235" s="83"/>
      <c r="G235" s="83"/>
      <c r="H235" s="136"/>
      <c r="I235" s="83"/>
      <c r="J235" s="136"/>
      <c r="K235" s="83"/>
      <c r="L235" s="93"/>
      <c r="M235" s="84"/>
      <c r="N235" s="84"/>
      <c r="O235" s="84"/>
      <c r="P235" s="84"/>
    </row>
    <row r="236" spans="1:16" ht="39" thickBot="1">
      <c r="A236" s="91"/>
      <c r="B236" s="119" t="s">
        <v>30</v>
      </c>
      <c r="C236" s="120"/>
      <c r="D236" s="120"/>
      <c r="E236" s="121" t="s">
        <v>219</v>
      </c>
      <c r="F236" s="120"/>
      <c r="G236" s="120"/>
      <c r="H236" s="138"/>
      <c r="I236" s="120"/>
      <c r="J236" s="138"/>
      <c r="K236" s="120"/>
      <c r="L236" s="93"/>
      <c r="M236" s="84"/>
      <c r="N236" s="84"/>
      <c r="O236" s="84"/>
      <c r="P236" s="84"/>
    </row>
    <row r="237" spans="1:18" ht="13.5" thickTop="1">
      <c r="A237" s="91"/>
      <c r="B237" s="110">
        <v>49</v>
      </c>
      <c r="C237" s="111" t="s">
        <v>220</v>
      </c>
      <c r="D237" s="111" t="s">
        <v>22</v>
      </c>
      <c r="E237" s="111" t="s">
        <v>221</v>
      </c>
      <c r="F237" s="112" t="s">
        <v>24</v>
      </c>
      <c r="G237" s="122">
        <v>0.104</v>
      </c>
      <c r="H237" s="139">
        <f>ROUND(0,2)</f>
        <v>0</v>
      </c>
      <c r="I237" s="124">
        <f>ROUND(H237*G237,2)</f>
        <v>0</v>
      </c>
      <c r="J237" s="144">
        <v>0</v>
      </c>
      <c r="K237" s="124">
        <f>IF(ISNUMBER(J237),ROUND(I237*(J237+1),2),0)</f>
        <v>0</v>
      </c>
      <c r="L237" s="93"/>
      <c r="M237" s="84"/>
      <c r="N237" s="84"/>
      <c r="O237" s="84"/>
      <c r="P237" s="84"/>
      <c r="Q237" s="8">
        <f>IF(ISNUMBER(J237),IF(G237&gt;0,IF(H237&gt;0,I237,0),0),0)</f>
        <v>0</v>
      </c>
      <c r="R237" s="8">
        <f>IF(ISNUMBER(J237)=FALSE,I237,0)</f>
        <v>0</v>
      </c>
    </row>
    <row r="238" spans="1:16" ht="12.75">
      <c r="A238" s="91"/>
      <c r="B238" s="117" t="s">
        <v>26</v>
      </c>
      <c r="C238" s="83"/>
      <c r="D238" s="83"/>
      <c r="E238" s="118" t="s">
        <v>222</v>
      </c>
      <c r="F238" s="83"/>
      <c r="G238" s="83"/>
      <c r="H238" s="136"/>
      <c r="I238" s="83"/>
      <c r="J238" s="136"/>
      <c r="K238" s="83"/>
      <c r="L238" s="93"/>
      <c r="M238" s="84"/>
      <c r="N238" s="84"/>
      <c r="O238" s="84"/>
      <c r="P238" s="84"/>
    </row>
    <row r="239" spans="1:16" ht="12.75">
      <c r="A239" s="91"/>
      <c r="B239" s="117" t="s">
        <v>28</v>
      </c>
      <c r="C239" s="83"/>
      <c r="D239" s="83"/>
      <c r="E239" s="118" t="s">
        <v>223</v>
      </c>
      <c r="F239" s="83"/>
      <c r="G239" s="83"/>
      <c r="H239" s="136"/>
      <c r="I239" s="83"/>
      <c r="J239" s="136"/>
      <c r="K239" s="83"/>
      <c r="L239" s="93"/>
      <c r="M239" s="84"/>
      <c r="N239" s="84"/>
      <c r="O239" s="84"/>
      <c r="P239" s="84"/>
    </row>
    <row r="240" spans="1:16" ht="319.5" thickBot="1">
      <c r="A240" s="91"/>
      <c r="B240" s="119" t="s">
        <v>30</v>
      </c>
      <c r="C240" s="120"/>
      <c r="D240" s="120"/>
      <c r="E240" s="121" t="s">
        <v>215</v>
      </c>
      <c r="F240" s="120"/>
      <c r="G240" s="120"/>
      <c r="H240" s="138"/>
      <c r="I240" s="120"/>
      <c r="J240" s="138"/>
      <c r="K240" s="120"/>
      <c r="L240" s="93"/>
      <c r="M240" s="84"/>
      <c r="N240" s="84"/>
      <c r="O240" s="84"/>
      <c r="P240" s="84"/>
    </row>
    <row r="241" spans="1:18" ht="13.5" thickTop="1">
      <c r="A241" s="91"/>
      <c r="B241" s="110">
        <v>50</v>
      </c>
      <c r="C241" s="111" t="s">
        <v>224</v>
      </c>
      <c r="D241" s="111"/>
      <c r="E241" s="111" t="s">
        <v>225</v>
      </c>
      <c r="F241" s="112" t="s">
        <v>24</v>
      </c>
      <c r="G241" s="122">
        <v>18.081</v>
      </c>
      <c r="H241" s="139">
        <f>ROUND(0,2)</f>
        <v>0</v>
      </c>
      <c r="I241" s="124">
        <f>ROUND(H241*G241,2)</f>
        <v>0</v>
      </c>
      <c r="J241" s="144">
        <v>0</v>
      </c>
      <c r="K241" s="124">
        <f>IF(ISNUMBER(J241),ROUND(I241*(J241+1),2),0)</f>
        <v>0</v>
      </c>
      <c r="L241" s="93"/>
      <c r="M241" s="84"/>
      <c r="N241" s="84"/>
      <c r="O241" s="84"/>
      <c r="P241" s="84"/>
      <c r="Q241" s="8">
        <f>IF(ISNUMBER(J241),IF(G241&gt;0,IF(H241&gt;0,I241,0),0),0)</f>
        <v>0</v>
      </c>
      <c r="R241" s="8">
        <f>IF(ISNUMBER(J241)=FALSE,I241,0)</f>
        <v>0</v>
      </c>
    </row>
    <row r="242" spans="1:16" ht="12.75">
      <c r="A242" s="91"/>
      <c r="B242" s="117" t="s">
        <v>26</v>
      </c>
      <c r="C242" s="83"/>
      <c r="D242" s="83"/>
      <c r="E242" s="118" t="s">
        <v>22</v>
      </c>
      <c r="F242" s="83"/>
      <c r="G242" s="83"/>
      <c r="H242" s="136"/>
      <c r="I242" s="83"/>
      <c r="J242" s="136"/>
      <c r="K242" s="83"/>
      <c r="L242" s="93"/>
      <c r="M242" s="84"/>
      <c r="N242" s="84"/>
      <c r="O242" s="84"/>
      <c r="P242" s="84"/>
    </row>
    <row r="243" spans="1:16" ht="63.75">
      <c r="A243" s="91"/>
      <c r="B243" s="117" t="s">
        <v>28</v>
      </c>
      <c r="C243" s="83"/>
      <c r="D243" s="83"/>
      <c r="E243" s="118" t="s">
        <v>226</v>
      </c>
      <c r="F243" s="83"/>
      <c r="G243" s="83"/>
      <c r="H243" s="136"/>
      <c r="I243" s="83"/>
      <c r="J243" s="136"/>
      <c r="K243" s="83"/>
      <c r="L243" s="93"/>
      <c r="M243" s="84"/>
      <c r="N243" s="84"/>
      <c r="O243" s="84"/>
      <c r="P243" s="84"/>
    </row>
    <row r="244" spans="1:16" ht="102.75" thickBot="1">
      <c r="A244" s="91"/>
      <c r="B244" s="119" t="s">
        <v>30</v>
      </c>
      <c r="C244" s="120"/>
      <c r="D244" s="120"/>
      <c r="E244" s="121" t="s">
        <v>227</v>
      </c>
      <c r="F244" s="120"/>
      <c r="G244" s="120"/>
      <c r="H244" s="138"/>
      <c r="I244" s="120"/>
      <c r="J244" s="138"/>
      <c r="K244" s="120"/>
      <c r="L244" s="93"/>
      <c r="M244" s="84"/>
      <c r="N244" s="84"/>
      <c r="O244" s="84"/>
      <c r="P244" s="84"/>
    </row>
    <row r="245" spans="1:18" ht="13.5" thickTop="1">
      <c r="A245" s="91"/>
      <c r="B245" s="110">
        <v>51</v>
      </c>
      <c r="C245" s="111" t="s">
        <v>228</v>
      </c>
      <c r="D245" s="111"/>
      <c r="E245" s="111" t="s">
        <v>229</v>
      </c>
      <c r="F245" s="112" t="s">
        <v>78</v>
      </c>
      <c r="G245" s="122">
        <v>12.198</v>
      </c>
      <c r="H245" s="139">
        <f>ROUND(0,2)</f>
        <v>0</v>
      </c>
      <c r="I245" s="124">
        <f>ROUND(H245*G245,2)</f>
        <v>0</v>
      </c>
      <c r="J245" s="144">
        <v>0</v>
      </c>
      <c r="K245" s="124">
        <f>IF(ISNUMBER(J245),ROUND(I245*(J245+1),2),0)</f>
        <v>0</v>
      </c>
      <c r="L245" s="93"/>
      <c r="M245" s="84"/>
      <c r="N245" s="84"/>
      <c r="O245" s="84"/>
      <c r="P245" s="84"/>
      <c r="Q245" s="8">
        <f>IF(ISNUMBER(J245),IF(G245&gt;0,IF(H245&gt;0,I245,0),0),0)</f>
        <v>0</v>
      </c>
      <c r="R245" s="8">
        <f>IF(ISNUMBER(J245)=FALSE,I245,0)</f>
        <v>0</v>
      </c>
    </row>
    <row r="246" spans="1:16" ht="12.75">
      <c r="A246" s="91"/>
      <c r="B246" s="117" t="s">
        <v>26</v>
      </c>
      <c r="C246" s="83"/>
      <c r="D246" s="83"/>
      <c r="E246" s="118" t="s">
        <v>22</v>
      </c>
      <c r="F246" s="83"/>
      <c r="G246" s="83"/>
      <c r="H246" s="136"/>
      <c r="I246" s="83"/>
      <c r="J246" s="136"/>
      <c r="K246" s="83"/>
      <c r="L246" s="93"/>
      <c r="M246" s="84"/>
      <c r="N246" s="84"/>
      <c r="O246" s="84"/>
      <c r="P246" s="84"/>
    </row>
    <row r="247" spans="1:16" ht="12.75">
      <c r="A247" s="91"/>
      <c r="B247" s="117" t="s">
        <v>28</v>
      </c>
      <c r="C247" s="83"/>
      <c r="D247" s="83"/>
      <c r="E247" s="118" t="s">
        <v>230</v>
      </c>
      <c r="F247" s="83"/>
      <c r="G247" s="83"/>
      <c r="H247" s="136"/>
      <c r="I247" s="83"/>
      <c r="J247" s="136"/>
      <c r="K247" s="83"/>
      <c r="L247" s="93"/>
      <c r="M247" s="84"/>
      <c r="N247" s="84"/>
      <c r="O247" s="84"/>
      <c r="P247" s="84"/>
    </row>
    <row r="248" spans="1:16" ht="90" thickBot="1">
      <c r="A248" s="91"/>
      <c r="B248" s="119" t="s">
        <v>30</v>
      </c>
      <c r="C248" s="120"/>
      <c r="D248" s="120"/>
      <c r="E248" s="121" t="s">
        <v>231</v>
      </c>
      <c r="F248" s="120"/>
      <c r="G248" s="120"/>
      <c r="H248" s="138"/>
      <c r="I248" s="120"/>
      <c r="J248" s="138"/>
      <c r="K248" s="120"/>
      <c r="L248" s="93"/>
      <c r="M248" s="84"/>
      <c r="N248" s="84"/>
      <c r="O248" s="84"/>
      <c r="P248" s="84"/>
    </row>
    <row r="249" spans="1:19" ht="25" customHeight="1" thickBot="1" thickTop="1">
      <c r="A249" s="91"/>
      <c r="B249" s="83"/>
      <c r="C249" s="126">
        <v>4</v>
      </c>
      <c r="D249" s="83"/>
      <c r="E249" s="127" t="s">
        <v>233</v>
      </c>
      <c r="F249" s="128" t="s">
        <v>70</v>
      </c>
      <c r="G249" s="129">
        <f>I229+I233+I237+I241+I245</f>
        <v>0</v>
      </c>
      <c r="H249" s="140" t="s">
        <v>72</v>
      </c>
      <c r="I249" s="130">
        <f>(K249-G249)</f>
        <v>0</v>
      </c>
      <c r="J249" s="140" t="s">
        <v>71</v>
      </c>
      <c r="K249" s="129">
        <f>K229+K233+K237+K241+K245</f>
        <v>0</v>
      </c>
      <c r="L249" s="93"/>
      <c r="M249" s="84"/>
      <c r="N249" s="84"/>
      <c r="O249" s="84"/>
      <c r="P249" s="84"/>
      <c r="Q249" s="8">
        <f>0+Q229+Q233+Q237+Q241+Q245</f>
        <v>0</v>
      </c>
      <c r="R249" s="8">
        <f>0+R229+R233+R237+R241+R245</f>
        <v>0</v>
      </c>
      <c r="S249" s="51">
        <f>Q249*(1+I249)+R249</f>
        <v>0</v>
      </c>
    </row>
    <row r="250" spans="1:16" ht="25" customHeight="1" thickBot="1" thickTop="1">
      <c r="A250" s="91"/>
      <c r="B250" s="131"/>
      <c r="C250" s="131"/>
      <c r="D250" s="131"/>
      <c r="E250" s="131"/>
      <c r="F250" s="132" t="s">
        <v>73</v>
      </c>
      <c r="G250" s="133">
        <f>I229+I233+I237+I241+I245</f>
        <v>0</v>
      </c>
      <c r="H250" s="141" t="s">
        <v>74</v>
      </c>
      <c r="I250" s="134">
        <f>0+I249</f>
        <v>0</v>
      </c>
      <c r="J250" s="141" t="s">
        <v>75</v>
      </c>
      <c r="K250" s="133">
        <f>K229+K233+K237+K241+K245</f>
        <v>0</v>
      </c>
      <c r="L250" s="93"/>
      <c r="M250" s="84"/>
      <c r="N250" s="84"/>
      <c r="O250" s="84"/>
      <c r="P250" s="84"/>
    </row>
    <row r="251" spans="1:16" ht="40" customHeight="1">
      <c r="A251" s="91"/>
      <c r="B251" s="135" t="s">
        <v>277</v>
      </c>
      <c r="C251" s="83"/>
      <c r="D251" s="83"/>
      <c r="E251" s="83"/>
      <c r="F251" s="83"/>
      <c r="G251" s="83"/>
      <c r="H251" s="136"/>
      <c r="I251" s="83"/>
      <c r="J251" s="136"/>
      <c r="K251" s="83"/>
      <c r="L251" s="93"/>
      <c r="M251" s="84"/>
      <c r="N251" s="84"/>
      <c r="O251" s="84"/>
      <c r="P251" s="84"/>
    </row>
    <row r="252" spans="1:18" ht="12.75">
      <c r="A252" s="91"/>
      <c r="B252" s="110">
        <v>52</v>
      </c>
      <c r="C252" s="111" t="s">
        <v>234</v>
      </c>
      <c r="D252" s="111"/>
      <c r="E252" s="111" t="s">
        <v>235</v>
      </c>
      <c r="F252" s="112" t="s">
        <v>78</v>
      </c>
      <c r="G252" s="113">
        <v>9616.717</v>
      </c>
      <c r="H252" s="137">
        <f>ROUND(0,2)</f>
        <v>0</v>
      </c>
      <c r="I252" s="115">
        <f>ROUND(H252*G252,2)</f>
        <v>0</v>
      </c>
      <c r="J252" s="143">
        <v>0</v>
      </c>
      <c r="K252" s="115">
        <f>IF(ISNUMBER(J252),ROUND(I252*(J252+1),2),0)</f>
        <v>0</v>
      </c>
      <c r="L252" s="93"/>
      <c r="M252" s="84"/>
      <c r="N252" s="84"/>
      <c r="O252" s="84"/>
      <c r="P252" s="84"/>
      <c r="Q252" s="8">
        <f>IF(ISNUMBER(J252),IF(G252&gt;0,IF(H252&gt;0,I252,0),0),0)</f>
        <v>0</v>
      </c>
      <c r="R252" s="8">
        <f>IF(ISNUMBER(J252)=FALSE,I252,0)</f>
        <v>0</v>
      </c>
    </row>
    <row r="253" spans="1:16" ht="12.75">
      <c r="A253" s="91"/>
      <c r="B253" s="117" t="s">
        <v>26</v>
      </c>
      <c r="C253" s="83"/>
      <c r="D253" s="83"/>
      <c r="E253" s="118" t="s">
        <v>22</v>
      </c>
      <c r="F253" s="83"/>
      <c r="G253" s="83"/>
      <c r="H253" s="136"/>
      <c r="I253" s="83"/>
      <c r="J253" s="136"/>
      <c r="K253" s="83"/>
      <c r="L253" s="93"/>
      <c r="M253" s="84"/>
      <c r="N253" s="84"/>
      <c r="O253" s="84"/>
      <c r="P253" s="84"/>
    </row>
    <row r="254" spans="1:16" ht="12.75">
      <c r="A254" s="91"/>
      <c r="B254" s="117" t="s">
        <v>28</v>
      </c>
      <c r="C254" s="83"/>
      <c r="D254" s="83"/>
      <c r="E254" s="118" t="s">
        <v>236</v>
      </c>
      <c r="F254" s="83"/>
      <c r="G254" s="83"/>
      <c r="H254" s="136"/>
      <c r="I254" s="83"/>
      <c r="J254" s="136"/>
      <c r="K254" s="83"/>
      <c r="L254" s="93"/>
      <c r="M254" s="84"/>
      <c r="N254" s="84"/>
      <c r="O254" s="84"/>
      <c r="P254" s="84"/>
    </row>
    <row r="255" spans="1:16" ht="51.75" thickBot="1">
      <c r="A255" s="91"/>
      <c r="B255" s="119" t="s">
        <v>30</v>
      </c>
      <c r="C255" s="120"/>
      <c r="D255" s="120"/>
      <c r="E255" s="121" t="s">
        <v>237</v>
      </c>
      <c r="F255" s="120"/>
      <c r="G255" s="120"/>
      <c r="H255" s="138"/>
      <c r="I255" s="120"/>
      <c r="J255" s="138"/>
      <c r="K255" s="120"/>
      <c r="L255" s="93"/>
      <c r="M255" s="84"/>
      <c r="N255" s="84"/>
      <c r="O255" s="84"/>
      <c r="P255" s="84"/>
    </row>
    <row r="256" spans="1:18" ht="13.5" thickTop="1">
      <c r="A256" s="91"/>
      <c r="B256" s="110">
        <v>53</v>
      </c>
      <c r="C256" s="111" t="s">
        <v>238</v>
      </c>
      <c r="D256" s="111"/>
      <c r="E256" s="111" t="s">
        <v>239</v>
      </c>
      <c r="F256" s="112" t="s">
        <v>24</v>
      </c>
      <c r="G256" s="122">
        <v>11.448</v>
      </c>
      <c r="H256" s="139">
        <f>ROUND(0,2)</f>
        <v>0</v>
      </c>
      <c r="I256" s="124">
        <f>ROUND(H256*G256,2)</f>
        <v>0</v>
      </c>
      <c r="J256" s="144">
        <v>0</v>
      </c>
      <c r="K256" s="124">
        <f>IF(ISNUMBER(J256),ROUND(I256*(J256+1),2),0)</f>
        <v>0</v>
      </c>
      <c r="L256" s="93"/>
      <c r="M256" s="84"/>
      <c r="N256" s="84"/>
      <c r="O256" s="84"/>
      <c r="P256" s="84"/>
      <c r="Q256" s="8">
        <f>IF(ISNUMBER(J256),IF(G256&gt;0,IF(H256&gt;0,I256,0),0),0)</f>
        <v>0</v>
      </c>
      <c r="R256" s="8">
        <f>IF(ISNUMBER(J256)=FALSE,I256,0)</f>
        <v>0</v>
      </c>
    </row>
    <row r="257" spans="1:16" ht="12.75">
      <c r="A257" s="91"/>
      <c r="B257" s="117" t="s">
        <v>26</v>
      </c>
      <c r="C257" s="83"/>
      <c r="D257" s="83"/>
      <c r="E257" s="118" t="s">
        <v>240</v>
      </c>
      <c r="F257" s="83"/>
      <c r="G257" s="83"/>
      <c r="H257" s="136"/>
      <c r="I257" s="83"/>
      <c r="J257" s="136"/>
      <c r="K257" s="83"/>
      <c r="L257" s="93"/>
      <c r="M257" s="84"/>
      <c r="N257" s="84"/>
      <c r="O257" s="84"/>
      <c r="P257" s="84"/>
    </row>
    <row r="258" spans="1:16" ht="12.75">
      <c r="A258" s="91"/>
      <c r="B258" s="117" t="s">
        <v>28</v>
      </c>
      <c r="C258" s="83"/>
      <c r="D258" s="83"/>
      <c r="E258" s="118" t="s">
        <v>241</v>
      </c>
      <c r="F258" s="83"/>
      <c r="G258" s="83"/>
      <c r="H258" s="136"/>
      <c r="I258" s="83"/>
      <c r="J258" s="136"/>
      <c r="K258" s="83"/>
      <c r="L258" s="93"/>
      <c r="M258" s="84"/>
      <c r="N258" s="84"/>
      <c r="O258" s="84"/>
      <c r="P258" s="84"/>
    </row>
    <row r="259" spans="1:16" ht="51.75" thickBot="1">
      <c r="A259" s="91"/>
      <c r="B259" s="119" t="s">
        <v>30</v>
      </c>
      <c r="C259" s="120"/>
      <c r="D259" s="120"/>
      <c r="E259" s="121" t="s">
        <v>237</v>
      </c>
      <c r="F259" s="120"/>
      <c r="G259" s="120"/>
      <c r="H259" s="138"/>
      <c r="I259" s="120"/>
      <c r="J259" s="138"/>
      <c r="K259" s="120"/>
      <c r="L259" s="93"/>
      <c r="M259" s="84"/>
      <c r="N259" s="84"/>
      <c r="O259" s="84"/>
      <c r="P259" s="84"/>
    </row>
    <row r="260" spans="1:18" ht="13.5" thickTop="1">
      <c r="A260" s="91"/>
      <c r="B260" s="110">
        <v>54</v>
      </c>
      <c r="C260" s="111" t="s">
        <v>242</v>
      </c>
      <c r="D260" s="111"/>
      <c r="E260" s="111" t="s">
        <v>243</v>
      </c>
      <c r="F260" s="112" t="s">
        <v>24</v>
      </c>
      <c r="G260" s="122">
        <v>298.432</v>
      </c>
      <c r="H260" s="139">
        <f>ROUND(0,2)</f>
        <v>0</v>
      </c>
      <c r="I260" s="124">
        <f>ROUND(H260*G260,2)</f>
        <v>0</v>
      </c>
      <c r="J260" s="144">
        <v>0</v>
      </c>
      <c r="K260" s="124">
        <f>IF(ISNUMBER(J260),ROUND(I260*(J260+1),2),0)</f>
        <v>0</v>
      </c>
      <c r="L260" s="93"/>
      <c r="M260" s="84"/>
      <c r="N260" s="84"/>
      <c r="O260" s="84"/>
      <c r="P260" s="84"/>
      <c r="Q260" s="8">
        <f>IF(ISNUMBER(J260),IF(G260&gt;0,IF(H260&gt;0,I260,0),0),0)</f>
        <v>0</v>
      </c>
      <c r="R260" s="8">
        <f>IF(ISNUMBER(J260)=FALSE,I260,0)</f>
        <v>0</v>
      </c>
    </row>
    <row r="261" spans="1:16" ht="12.75">
      <c r="A261" s="91"/>
      <c r="B261" s="117" t="s">
        <v>26</v>
      </c>
      <c r="C261" s="83"/>
      <c r="D261" s="83"/>
      <c r="E261" s="118" t="s">
        <v>244</v>
      </c>
      <c r="F261" s="83"/>
      <c r="G261" s="83"/>
      <c r="H261" s="136"/>
      <c r="I261" s="83"/>
      <c r="J261" s="136"/>
      <c r="K261" s="83"/>
      <c r="L261" s="93"/>
      <c r="M261" s="84"/>
      <c r="N261" s="84"/>
      <c r="O261" s="84"/>
      <c r="P261" s="84"/>
    </row>
    <row r="262" spans="1:16" ht="76.5">
      <c r="A262" s="91"/>
      <c r="B262" s="117" t="s">
        <v>28</v>
      </c>
      <c r="C262" s="83"/>
      <c r="D262" s="83"/>
      <c r="E262" s="118" t="s">
        <v>245</v>
      </c>
      <c r="F262" s="83"/>
      <c r="G262" s="83"/>
      <c r="H262" s="136"/>
      <c r="I262" s="83"/>
      <c r="J262" s="136"/>
      <c r="K262" s="83"/>
      <c r="L262" s="93"/>
      <c r="M262" s="84"/>
      <c r="N262" s="84"/>
      <c r="O262" s="84"/>
      <c r="P262" s="84"/>
    </row>
    <row r="263" spans="1:16" ht="90" thickBot="1">
      <c r="A263" s="91"/>
      <c r="B263" s="119" t="s">
        <v>30</v>
      </c>
      <c r="C263" s="120"/>
      <c r="D263" s="120"/>
      <c r="E263" s="121" t="s">
        <v>246</v>
      </c>
      <c r="F263" s="120"/>
      <c r="G263" s="120"/>
      <c r="H263" s="138"/>
      <c r="I263" s="120"/>
      <c r="J263" s="138"/>
      <c r="K263" s="120"/>
      <c r="L263" s="93"/>
      <c r="M263" s="84"/>
      <c r="N263" s="84"/>
      <c r="O263" s="84"/>
      <c r="P263" s="84"/>
    </row>
    <row r="264" spans="1:18" ht="13.5" thickTop="1">
      <c r="A264" s="91"/>
      <c r="B264" s="110">
        <v>55</v>
      </c>
      <c r="C264" s="111" t="s">
        <v>247</v>
      </c>
      <c r="D264" s="111"/>
      <c r="E264" s="111" t="s">
        <v>248</v>
      </c>
      <c r="F264" s="112" t="s">
        <v>78</v>
      </c>
      <c r="G264" s="122">
        <v>13955.793</v>
      </c>
      <c r="H264" s="139">
        <f>ROUND(0,2)</f>
        <v>0</v>
      </c>
      <c r="I264" s="124">
        <f>ROUND(H264*G264,2)</f>
        <v>0</v>
      </c>
      <c r="J264" s="144">
        <v>0</v>
      </c>
      <c r="K264" s="124">
        <f>IF(ISNUMBER(J264),ROUND(I264*(J264+1),2),0)</f>
        <v>0</v>
      </c>
      <c r="L264" s="93"/>
      <c r="M264" s="84"/>
      <c r="N264" s="84"/>
      <c r="O264" s="84"/>
      <c r="P264" s="84"/>
      <c r="Q264" s="8">
        <f>IF(ISNUMBER(J264),IF(G264&gt;0,IF(H264&gt;0,I264,0),0),0)</f>
        <v>0</v>
      </c>
      <c r="R264" s="8">
        <f>IF(ISNUMBER(J264)=FALSE,I264,0)</f>
        <v>0</v>
      </c>
    </row>
    <row r="265" spans="1:16" ht="12.75">
      <c r="A265" s="91"/>
      <c r="B265" s="117" t="s">
        <v>26</v>
      </c>
      <c r="C265" s="83"/>
      <c r="D265" s="83"/>
      <c r="E265" s="118" t="s">
        <v>249</v>
      </c>
      <c r="F265" s="83"/>
      <c r="G265" s="83"/>
      <c r="H265" s="136"/>
      <c r="I265" s="83"/>
      <c r="J265" s="136"/>
      <c r="K265" s="83"/>
      <c r="L265" s="93"/>
      <c r="M265" s="84"/>
      <c r="N265" s="84"/>
      <c r="O265" s="84"/>
      <c r="P265" s="84"/>
    </row>
    <row r="266" spans="1:16" ht="25.5">
      <c r="A266" s="91"/>
      <c r="B266" s="117" t="s">
        <v>28</v>
      </c>
      <c r="C266" s="83"/>
      <c r="D266" s="83"/>
      <c r="E266" s="118" t="s">
        <v>250</v>
      </c>
      <c r="F266" s="83"/>
      <c r="G266" s="83"/>
      <c r="H266" s="136"/>
      <c r="I266" s="83"/>
      <c r="J266" s="136"/>
      <c r="K266" s="83"/>
      <c r="L266" s="93"/>
      <c r="M266" s="84"/>
      <c r="N266" s="84"/>
      <c r="O266" s="84"/>
      <c r="P266" s="84"/>
    </row>
    <row r="267" spans="1:16" ht="51.75" thickBot="1">
      <c r="A267" s="91"/>
      <c r="B267" s="119" t="s">
        <v>30</v>
      </c>
      <c r="C267" s="120"/>
      <c r="D267" s="120"/>
      <c r="E267" s="121" t="s">
        <v>251</v>
      </c>
      <c r="F267" s="120"/>
      <c r="G267" s="120"/>
      <c r="H267" s="138"/>
      <c r="I267" s="120"/>
      <c r="J267" s="138"/>
      <c r="K267" s="120"/>
      <c r="L267" s="93"/>
      <c r="M267" s="84"/>
      <c r="N267" s="84"/>
      <c r="O267" s="84"/>
      <c r="P267" s="84"/>
    </row>
    <row r="268" spans="1:18" ht="13.5" thickTop="1">
      <c r="A268" s="91"/>
      <c r="B268" s="110">
        <v>56</v>
      </c>
      <c r="C268" s="111" t="s">
        <v>252</v>
      </c>
      <c r="D268" s="111" t="s">
        <v>22</v>
      </c>
      <c r="E268" s="111" t="s">
        <v>253</v>
      </c>
      <c r="F268" s="112" t="s">
        <v>78</v>
      </c>
      <c r="G268" s="122">
        <v>33624.007</v>
      </c>
      <c r="H268" s="139">
        <f>ROUND(0,2)</f>
        <v>0</v>
      </c>
      <c r="I268" s="124">
        <f>ROUND(H268*G268,2)</f>
        <v>0</v>
      </c>
      <c r="J268" s="144">
        <v>0</v>
      </c>
      <c r="K268" s="124">
        <f>IF(ISNUMBER(J268),ROUND(I268*(J268+1),2),0)</f>
        <v>0</v>
      </c>
      <c r="L268" s="93"/>
      <c r="M268" s="84"/>
      <c r="N268" s="84"/>
      <c r="O268" s="84"/>
      <c r="P268" s="84"/>
      <c r="Q268" s="8">
        <f>IF(ISNUMBER(J268),IF(G268&gt;0,IF(H268&gt;0,I268,0),0),0)</f>
        <v>0</v>
      </c>
      <c r="R268" s="8">
        <f>IF(ISNUMBER(J268)=FALSE,I268,0)</f>
        <v>0</v>
      </c>
    </row>
    <row r="269" spans="1:16" ht="12.75">
      <c r="A269" s="91"/>
      <c r="B269" s="117" t="s">
        <v>26</v>
      </c>
      <c r="C269" s="83"/>
      <c r="D269" s="83"/>
      <c r="E269" s="118" t="s">
        <v>254</v>
      </c>
      <c r="F269" s="83"/>
      <c r="G269" s="83"/>
      <c r="H269" s="136"/>
      <c r="I269" s="83"/>
      <c r="J269" s="136"/>
      <c r="K269" s="83"/>
      <c r="L269" s="93"/>
      <c r="M269" s="84"/>
      <c r="N269" s="84"/>
      <c r="O269" s="84"/>
      <c r="P269" s="84"/>
    </row>
    <row r="270" spans="1:16" ht="63.75">
      <c r="A270" s="91"/>
      <c r="B270" s="117" t="s">
        <v>28</v>
      </c>
      <c r="C270" s="83"/>
      <c r="D270" s="83"/>
      <c r="E270" s="118" t="s">
        <v>255</v>
      </c>
      <c r="F270" s="83"/>
      <c r="G270" s="83"/>
      <c r="H270" s="136"/>
      <c r="I270" s="83"/>
      <c r="J270" s="136"/>
      <c r="K270" s="83"/>
      <c r="L270" s="93"/>
      <c r="M270" s="84"/>
      <c r="N270" s="84"/>
      <c r="O270" s="84"/>
      <c r="P270" s="84"/>
    </row>
    <row r="271" spans="1:16" ht="51.75" thickBot="1">
      <c r="A271" s="91"/>
      <c r="B271" s="119" t="s">
        <v>30</v>
      </c>
      <c r="C271" s="120"/>
      <c r="D271" s="120"/>
      <c r="E271" s="121" t="s">
        <v>251</v>
      </c>
      <c r="F271" s="120"/>
      <c r="G271" s="120"/>
      <c r="H271" s="138"/>
      <c r="I271" s="120"/>
      <c r="J271" s="138"/>
      <c r="K271" s="120"/>
      <c r="L271" s="93"/>
      <c r="M271" s="84"/>
      <c r="N271" s="84"/>
      <c r="O271" s="84"/>
      <c r="P271" s="84"/>
    </row>
    <row r="272" spans="1:18" ht="13.5" thickTop="1">
      <c r="A272" s="91"/>
      <c r="B272" s="110">
        <v>57</v>
      </c>
      <c r="C272" s="111" t="s">
        <v>256</v>
      </c>
      <c r="D272" s="111" t="s">
        <v>22</v>
      </c>
      <c r="E272" s="111" t="s">
        <v>257</v>
      </c>
      <c r="F272" s="112" t="s">
        <v>78</v>
      </c>
      <c r="G272" s="122">
        <v>6893.406</v>
      </c>
      <c r="H272" s="139">
        <f>ROUND(0,2)</f>
        <v>0</v>
      </c>
      <c r="I272" s="124">
        <f>ROUND(H272*G272,2)</f>
        <v>0</v>
      </c>
      <c r="J272" s="144">
        <v>0</v>
      </c>
      <c r="K272" s="124">
        <f>IF(ISNUMBER(J272),ROUND(I272*(J272+1),2),0)</f>
        <v>0</v>
      </c>
      <c r="L272" s="93"/>
      <c r="M272" s="84"/>
      <c r="N272" s="84"/>
      <c r="O272" s="84"/>
      <c r="P272" s="84"/>
      <c r="Q272" s="8">
        <f>IF(ISNUMBER(J272),IF(G272&gt;0,IF(H272&gt;0,I272,0),0),0)</f>
        <v>0</v>
      </c>
      <c r="R272" s="8">
        <f>IF(ISNUMBER(J272)=FALSE,I272,0)</f>
        <v>0</v>
      </c>
    </row>
    <row r="273" spans="1:16" ht="12.75">
      <c r="A273" s="91"/>
      <c r="B273" s="117" t="s">
        <v>26</v>
      </c>
      <c r="C273" s="83"/>
      <c r="D273" s="83"/>
      <c r="E273" s="118" t="s">
        <v>258</v>
      </c>
      <c r="F273" s="83"/>
      <c r="G273" s="83"/>
      <c r="H273" s="136"/>
      <c r="I273" s="83"/>
      <c r="J273" s="136"/>
      <c r="K273" s="83"/>
      <c r="L273" s="93"/>
      <c r="M273" s="84"/>
      <c r="N273" s="84"/>
      <c r="O273" s="84"/>
      <c r="P273" s="84"/>
    </row>
    <row r="274" spans="1:16" ht="12.75">
      <c r="A274" s="91"/>
      <c r="B274" s="117" t="s">
        <v>28</v>
      </c>
      <c r="C274" s="83"/>
      <c r="D274" s="83"/>
      <c r="E274" s="118" t="s">
        <v>259</v>
      </c>
      <c r="F274" s="83"/>
      <c r="G274" s="83"/>
      <c r="H274" s="136"/>
      <c r="I274" s="83"/>
      <c r="J274" s="136"/>
      <c r="K274" s="83"/>
      <c r="L274" s="93"/>
      <c r="M274" s="84"/>
      <c r="N274" s="84"/>
      <c r="O274" s="84"/>
      <c r="P274" s="84"/>
    </row>
    <row r="275" spans="1:16" ht="51.75" thickBot="1">
      <c r="A275" s="91"/>
      <c r="B275" s="119" t="s">
        <v>30</v>
      </c>
      <c r="C275" s="120"/>
      <c r="D275" s="120"/>
      <c r="E275" s="121" t="s">
        <v>251</v>
      </c>
      <c r="F275" s="120"/>
      <c r="G275" s="120"/>
      <c r="H275" s="138"/>
      <c r="I275" s="120"/>
      <c r="J275" s="138"/>
      <c r="K275" s="120"/>
      <c r="L275" s="93"/>
      <c r="M275" s="84"/>
      <c r="N275" s="84"/>
      <c r="O275" s="84"/>
      <c r="P275" s="84"/>
    </row>
    <row r="276" spans="1:18" ht="13.5" thickTop="1">
      <c r="A276" s="91"/>
      <c r="B276" s="110">
        <v>58</v>
      </c>
      <c r="C276" s="111" t="s">
        <v>260</v>
      </c>
      <c r="D276" s="111"/>
      <c r="E276" s="111" t="s">
        <v>261</v>
      </c>
      <c r="F276" s="112" t="s">
        <v>78</v>
      </c>
      <c r="G276" s="122">
        <v>20008.599</v>
      </c>
      <c r="H276" s="139">
        <f>ROUND(0,2)</f>
        <v>0</v>
      </c>
      <c r="I276" s="124">
        <f>ROUND(H276*G276,2)</f>
        <v>0</v>
      </c>
      <c r="J276" s="144">
        <v>0</v>
      </c>
      <c r="K276" s="124">
        <f>IF(ISNUMBER(J276),ROUND(I276*(J276+1),2),0)</f>
        <v>0</v>
      </c>
      <c r="L276" s="93"/>
      <c r="M276" s="84"/>
      <c r="N276" s="84"/>
      <c r="O276" s="84"/>
      <c r="P276" s="84"/>
      <c r="Q276" s="8">
        <f>IF(ISNUMBER(J276),IF(G276&gt;0,IF(H276&gt;0,I276,0),0),0)</f>
        <v>0</v>
      </c>
      <c r="R276" s="8">
        <f>IF(ISNUMBER(J276)=FALSE,I276,0)</f>
        <v>0</v>
      </c>
    </row>
    <row r="277" spans="1:16" ht="12.75">
      <c r="A277" s="91"/>
      <c r="B277" s="117" t="s">
        <v>26</v>
      </c>
      <c r="C277" s="83"/>
      <c r="D277" s="83"/>
      <c r="E277" s="118" t="s">
        <v>262</v>
      </c>
      <c r="F277" s="83"/>
      <c r="G277" s="83"/>
      <c r="H277" s="136"/>
      <c r="I277" s="83"/>
      <c r="J277" s="136"/>
      <c r="K277" s="83"/>
      <c r="L277" s="93"/>
      <c r="M277" s="84"/>
      <c r="N277" s="84"/>
      <c r="O277" s="84"/>
      <c r="P277" s="84"/>
    </row>
    <row r="278" spans="1:16" ht="63.75">
      <c r="A278" s="91"/>
      <c r="B278" s="117" t="s">
        <v>28</v>
      </c>
      <c r="C278" s="83"/>
      <c r="D278" s="83"/>
      <c r="E278" s="118" t="s">
        <v>263</v>
      </c>
      <c r="F278" s="83"/>
      <c r="G278" s="83"/>
      <c r="H278" s="136"/>
      <c r="I278" s="83"/>
      <c r="J278" s="136"/>
      <c r="K278" s="83"/>
      <c r="L278" s="93"/>
      <c r="M278" s="84"/>
      <c r="N278" s="84"/>
      <c r="O278" s="84"/>
      <c r="P278" s="84"/>
    </row>
    <row r="279" spans="1:16" ht="128.25" thickBot="1">
      <c r="A279" s="91"/>
      <c r="B279" s="119" t="s">
        <v>30</v>
      </c>
      <c r="C279" s="120"/>
      <c r="D279" s="120"/>
      <c r="E279" s="121" t="s">
        <v>264</v>
      </c>
      <c r="F279" s="120"/>
      <c r="G279" s="120"/>
      <c r="H279" s="138"/>
      <c r="I279" s="120"/>
      <c r="J279" s="138"/>
      <c r="K279" s="120"/>
      <c r="L279" s="93"/>
      <c r="M279" s="84"/>
      <c r="N279" s="84"/>
      <c r="O279" s="84"/>
      <c r="P279" s="84"/>
    </row>
    <row r="280" spans="1:18" ht="13.5" thickTop="1">
      <c r="A280" s="91"/>
      <c r="B280" s="110">
        <v>59</v>
      </c>
      <c r="C280" s="111" t="s">
        <v>265</v>
      </c>
      <c r="D280" s="111" t="s">
        <v>22</v>
      </c>
      <c r="E280" s="111" t="s">
        <v>266</v>
      </c>
      <c r="F280" s="112" t="s">
        <v>78</v>
      </c>
      <c r="G280" s="122">
        <v>20508.814</v>
      </c>
      <c r="H280" s="139">
        <f>ROUND(0,2)</f>
        <v>0</v>
      </c>
      <c r="I280" s="124">
        <f>ROUND(H280*G280,2)</f>
        <v>0</v>
      </c>
      <c r="J280" s="144">
        <v>0</v>
      </c>
      <c r="K280" s="124">
        <f>IF(ISNUMBER(J280),ROUND(I280*(J280+1),2),0)</f>
        <v>0</v>
      </c>
      <c r="L280" s="93"/>
      <c r="M280" s="84"/>
      <c r="N280" s="84"/>
      <c r="O280" s="84"/>
      <c r="P280" s="84"/>
      <c r="Q280" s="8">
        <f>IF(ISNUMBER(J280),IF(G280&gt;0,IF(H280&gt;0,I280,0),0),0)</f>
        <v>0</v>
      </c>
      <c r="R280" s="8">
        <f>IF(ISNUMBER(J280)=FALSE,I280,0)</f>
        <v>0</v>
      </c>
    </row>
    <row r="281" spans="1:16" ht="12.75">
      <c r="A281" s="91"/>
      <c r="B281" s="117" t="s">
        <v>26</v>
      </c>
      <c r="C281" s="83"/>
      <c r="D281" s="83"/>
      <c r="E281" s="118" t="s">
        <v>267</v>
      </c>
      <c r="F281" s="83"/>
      <c r="G281" s="83"/>
      <c r="H281" s="136"/>
      <c r="I281" s="83"/>
      <c r="J281" s="136"/>
      <c r="K281" s="83"/>
      <c r="L281" s="93"/>
      <c r="M281" s="84"/>
      <c r="N281" s="84"/>
      <c r="O281" s="84"/>
      <c r="P281" s="84"/>
    </row>
    <row r="282" spans="1:16" ht="63.75">
      <c r="A282" s="91"/>
      <c r="B282" s="117" t="s">
        <v>28</v>
      </c>
      <c r="C282" s="83"/>
      <c r="D282" s="83"/>
      <c r="E282" s="118" t="s">
        <v>268</v>
      </c>
      <c r="F282" s="83"/>
      <c r="G282" s="83"/>
      <c r="H282" s="136"/>
      <c r="I282" s="83"/>
      <c r="J282" s="136"/>
      <c r="K282" s="83"/>
      <c r="L282" s="93"/>
      <c r="M282" s="84"/>
      <c r="N282" s="84"/>
      <c r="O282" s="84"/>
      <c r="P282" s="84"/>
    </row>
    <row r="283" spans="1:16" ht="128.25" thickBot="1">
      <c r="A283" s="91"/>
      <c r="B283" s="119" t="s">
        <v>30</v>
      </c>
      <c r="C283" s="120"/>
      <c r="D283" s="120"/>
      <c r="E283" s="121" t="s">
        <v>264</v>
      </c>
      <c r="F283" s="120"/>
      <c r="G283" s="120"/>
      <c r="H283" s="138"/>
      <c r="I283" s="120"/>
      <c r="J283" s="138"/>
      <c r="K283" s="120"/>
      <c r="L283" s="93"/>
      <c r="M283" s="84"/>
      <c r="N283" s="84"/>
      <c r="O283" s="84"/>
      <c r="P283" s="84"/>
    </row>
    <row r="284" spans="1:18" ht="13.5" thickTop="1">
      <c r="A284" s="91"/>
      <c r="B284" s="110">
        <v>60</v>
      </c>
      <c r="C284" s="111" t="s">
        <v>269</v>
      </c>
      <c r="D284" s="111" t="s">
        <v>22</v>
      </c>
      <c r="E284" s="111" t="s">
        <v>270</v>
      </c>
      <c r="F284" s="112" t="s">
        <v>78</v>
      </c>
      <c r="G284" s="122">
        <v>13955.793</v>
      </c>
      <c r="H284" s="139">
        <f>ROUND(0,2)</f>
        <v>0</v>
      </c>
      <c r="I284" s="124">
        <f>ROUND(H284*G284,2)</f>
        <v>0</v>
      </c>
      <c r="J284" s="144">
        <v>0</v>
      </c>
      <c r="K284" s="124">
        <f>IF(ISNUMBER(J284),ROUND(I284*(J284+1),2),0)</f>
        <v>0</v>
      </c>
      <c r="L284" s="93"/>
      <c r="M284" s="84"/>
      <c r="N284" s="84"/>
      <c r="O284" s="84"/>
      <c r="P284" s="84"/>
      <c r="Q284" s="8">
        <f>IF(ISNUMBER(J284),IF(G284&gt;0,IF(H284&gt;0,I284,0),0),0)</f>
        <v>0</v>
      </c>
      <c r="R284" s="8">
        <f>IF(ISNUMBER(J284)=FALSE,I284,0)</f>
        <v>0</v>
      </c>
    </row>
    <row r="285" spans="1:16" ht="12.75">
      <c r="A285" s="91"/>
      <c r="B285" s="117" t="s">
        <v>26</v>
      </c>
      <c r="C285" s="83"/>
      <c r="D285" s="83"/>
      <c r="E285" s="118" t="s">
        <v>271</v>
      </c>
      <c r="F285" s="83"/>
      <c r="G285" s="83"/>
      <c r="H285" s="136"/>
      <c r="I285" s="83"/>
      <c r="J285" s="136"/>
      <c r="K285" s="83"/>
      <c r="L285" s="93"/>
      <c r="M285" s="84"/>
      <c r="N285" s="84"/>
      <c r="O285" s="84"/>
      <c r="P285" s="84"/>
    </row>
    <row r="286" spans="1:16" ht="51">
      <c r="A286" s="91"/>
      <c r="B286" s="117" t="s">
        <v>28</v>
      </c>
      <c r="C286" s="83"/>
      <c r="D286" s="83"/>
      <c r="E286" s="118" t="s">
        <v>272</v>
      </c>
      <c r="F286" s="83"/>
      <c r="G286" s="83"/>
      <c r="H286" s="136"/>
      <c r="I286" s="83"/>
      <c r="J286" s="136"/>
      <c r="K286" s="83"/>
      <c r="L286" s="93"/>
      <c r="M286" s="84"/>
      <c r="N286" s="84"/>
      <c r="O286" s="84"/>
      <c r="P286" s="84"/>
    </row>
    <row r="287" spans="1:16" ht="128.25" thickBot="1">
      <c r="A287" s="91"/>
      <c r="B287" s="119" t="s">
        <v>30</v>
      </c>
      <c r="C287" s="120"/>
      <c r="D287" s="120"/>
      <c r="E287" s="121" t="s">
        <v>264</v>
      </c>
      <c r="F287" s="120"/>
      <c r="G287" s="120"/>
      <c r="H287" s="138"/>
      <c r="I287" s="120"/>
      <c r="J287" s="138"/>
      <c r="K287" s="120"/>
      <c r="L287" s="93"/>
      <c r="M287" s="84"/>
      <c r="N287" s="84"/>
      <c r="O287" s="84"/>
      <c r="P287" s="84"/>
    </row>
    <row r="288" spans="1:18" ht="13.5" thickTop="1">
      <c r="A288" s="91"/>
      <c r="B288" s="110">
        <v>61</v>
      </c>
      <c r="C288" s="111" t="s">
        <v>273</v>
      </c>
      <c r="D288" s="111" t="s">
        <v>22</v>
      </c>
      <c r="E288" s="111" t="s">
        <v>274</v>
      </c>
      <c r="F288" s="112" t="s">
        <v>78</v>
      </c>
      <c r="G288" s="122">
        <v>1.25</v>
      </c>
      <c r="H288" s="139">
        <f>ROUND(0,2)</f>
        <v>0</v>
      </c>
      <c r="I288" s="124">
        <f>ROUND(H288*G288,2)</f>
        <v>0</v>
      </c>
      <c r="J288" s="144">
        <v>0</v>
      </c>
      <c r="K288" s="124">
        <f>IF(ISNUMBER(J288),ROUND(I288*(J288+1),2),0)</f>
        <v>0</v>
      </c>
      <c r="L288" s="93"/>
      <c r="M288" s="84"/>
      <c r="N288" s="84"/>
      <c r="O288" s="84"/>
      <c r="P288" s="84"/>
      <c r="Q288" s="8">
        <f>IF(ISNUMBER(J288),IF(G288&gt;0,IF(H288&gt;0,I288,0),0),0)</f>
        <v>0</v>
      </c>
      <c r="R288" s="8">
        <f>IF(ISNUMBER(J288)=FALSE,I288,0)</f>
        <v>0</v>
      </c>
    </row>
    <row r="289" spans="1:16" ht="12.75">
      <c r="A289" s="91"/>
      <c r="B289" s="117" t="s">
        <v>26</v>
      </c>
      <c r="C289" s="83"/>
      <c r="D289" s="83"/>
      <c r="E289" s="118" t="s">
        <v>22</v>
      </c>
      <c r="F289" s="83"/>
      <c r="G289" s="83"/>
      <c r="H289" s="136"/>
      <c r="I289" s="83"/>
      <c r="J289" s="136"/>
      <c r="K289" s="83"/>
      <c r="L289" s="93"/>
      <c r="M289" s="84"/>
      <c r="N289" s="84"/>
      <c r="O289" s="84"/>
      <c r="P289" s="84"/>
    </row>
    <row r="290" spans="1:16" ht="12.75">
      <c r="A290" s="91"/>
      <c r="B290" s="117" t="s">
        <v>28</v>
      </c>
      <c r="C290" s="83"/>
      <c r="D290" s="83"/>
      <c r="E290" s="118" t="s">
        <v>275</v>
      </c>
      <c r="F290" s="83"/>
      <c r="G290" s="83"/>
      <c r="H290" s="136"/>
      <c r="I290" s="83"/>
      <c r="J290" s="136"/>
      <c r="K290" s="83"/>
      <c r="L290" s="93"/>
      <c r="M290" s="84"/>
      <c r="N290" s="84"/>
      <c r="O290" s="84"/>
      <c r="P290" s="84"/>
    </row>
    <row r="291" spans="1:16" ht="141" thickBot="1">
      <c r="A291" s="91"/>
      <c r="B291" s="119" t="s">
        <v>30</v>
      </c>
      <c r="C291" s="120"/>
      <c r="D291" s="120"/>
      <c r="E291" s="121" t="s">
        <v>276</v>
      </c>
      <c r="F291" s="120"/>
      <c r="G291" s="120"/>
      <c r="H291" s="138"/>
      <c r="I291" s="120"/>
      <c r="J291" s="138"/>
      <c r="K291" s="120"/>
      <c r="L291" s="93"/>
      <c r="M291" s="84"/>
      <c r="N291" s="84"/>
      <c r="O291" s="84"/>
      <c r="P291" s="84"/>
    </row>
    <row r="292" spans="1:19" ht="25" customHeight="1" thickBot="1" thickTop="1">
      <c r="A292" s="91"/>
      <c r="B292" s="83"/>
      <c r="C292" s="126">
        <v>5</v>
      </c>
      <c r="D292" s="83"/>
      <c r="E292" s="127" t="s">
        <v>278</v>
      </c>
      <c r="F292" s="128" t="s">
        <v>70</v>
      </c>
      <c r="G292" s="129">
        <f>I252+I256+I260+I264+I268+I272+I276+I280+I284+I288</f>
        <v>0</v>
      </c>
      <c r="H292" s="140" t="s">
        <v>72</v>
      </c>
      <c r="I292" s="130">
        <f>(K292-G292)</f>
        <v>0</v>
      </c>
      <c r="J292" s="140" t="s">
        <v>71</v>
      </c>
      <c r="K292" s="129">
        <f>K252+K256+K260+K264+K268+K272+K276+K280+K284+K288</f>
        <v>0</v>
      </c>
      <c r="L292" s="93"/>
      <c r="M292" s="84"/>
      <c r="N292" s="84"/>
      <c r="O292" s="84"/>
      <c r="P292" s="84"/>
      <c r="Q292" s="8">
        <f>0+Q252+Q256+Q260+Q264+Q268+Q272+Q276+Q280+Q284+Q288</f>
        <v>0</v>
      </c>
      <c r="R292" s="8">
        <f>0+R252+R256+R260+R264+R268+R272+R276+R280+R284+R288</f>
        <v>0</v>
      </c>
      <c r="S292" s="51">
        <f>Q292*(1+I292)+R292</f>
        <v>0</v>
      </c>
    </row>
    <row r="293" spans="1:16" ht="25" customHeight="1" thickBot="1" thickTop="1">
      <c r="A293" s="91"/>
      <c r="B293" s="131"/>
      <c r="C293" s="131"/>
      <c r="D293" s="131"/>
      <c r="E293" s="131"/>
      <c r="F293" s="132" t="s">
        <v>73</v>
      </c>
      <c r="G293" s="133">
        <f>I252+I256+I260+I264+I268+I272+I276+I280+I284+I288</f>
        <v>0</v>
      </c>
      <c r="H293" s="141" t="s">
        <v>74</v>
      </c>
      <c r="I293" s="134">
        <f>0+I292</f>
        <v>0</v>
      </c>
      <c r="J293" s="141" t="s">
        <v>75</v>
      </c>
      <c r="K293" s="133">
        <f>K252+K256+K260+K264+K268+K272+K276+K280+K284+K288</f>
        <v>0</v>
      </c>
      <c r="L293" s="93"/>
      <c r="M293" s="84"/>
      <c r="N293" s="84"/>
      <c r="O293" s="84"/>
      <c r="P293" s="84"/>
    </row>
    <row r="294" spans="1:16" ht="40" customHeight="1">
      <c r="A294" s="91"/>
      <c r="B294" s="135" t="s">
        <v>317</v>
      </c>
      <c r="C294" s="83"/>
      <c r="D294" s="83"/>
      <c r="E294" s="83"/>
      <c r="F294" s="83"/>
      <c r="G294" s="83"/>
      <c r="H294" s="136"/>
      <c r="I294" s="83"/>
      <c r="J294" s="136"/>
      <c r="K294" s="83"/>
      <c r="L294" s="93"/>
      <c r="M294" s="84"/>
      <c r="N294" s="84"/>
      <c r="O294" s="84"/>
      <c r="P294" s="84"/>
    </row>
    <row r="295" spans="1:18" ht="12.75">
      <c r="A295" s="91"/>
      <c r="B295" s="110">
        <v>62</v>
      </c>
      <c r="C295" s="111" t="s">
        <v>279</v>
      </c>
      <c r="D295" s="111"/>
      <c r="E295" s="111" t="s">
        <v>280</v>
      </c>
      <c r="F295" s="112" t="s">
        <v>100</v>
      </c>
      <c r="G295" s="113">
        <v>3.09</v>
      </c>
      <c r="H295" s="137">
        <f>ROUND(0,2)</f>
        <v>0</v>
      </c>
      <c r="I295" s="115">
        <f>ROUND(H295*G295,2)</f>
        <v>0</v>
      </c>
      <c r="J295" s="143">
        <v>0</v>
      </c>
      <c r="K295" s="115">
        <f>IF(ISNUMBER(J295),ROUND(I295*(J295+1),2),0)</f>
        <v>0</v>
      </c>
      <c r="L295" s="93"/>
      <c r="M295" s="84"/>
      <c r="N295" s="84"/>
      <c r="O295" s="84"/>
      <c r="P295" s="84"/>
      <c r="Q295" s="8">
        <f>IF(ISNUMBER(J295),IF(G295&gt;0,IF(H295&gt;0,I295,0),0),0)</f>
        <v>0</v>
      </c>
      <c r="R295" s="8">
        <f>IF(ISNUMBER(J295)=FALSE,I295,0)</f>
        <v>0</v>
      </c>
    </row>
    <row r="296" spans="1:16" ht="12.75">
      <c r="A296" s="91"/>
      <c r="B296" s="117" t="s">
        <v>26</v>
      </c>
      <c r="C296" s="83"/>
      <c r="D296" s="83"/>
      <c r="E296" s="118" t="s">
        <v>22</v>
      </c>
      <c r="F296" s="83"/>
      <c r="G296" s="83"/>
      <c r="H296" s="136"/>
      <c r="I296" s="83"/>
      <c r="J296" s="136"/>
      <c r="K296" s="83"/>
      <c r="L296" s="93"/>
      <c r="M296" s="84"/>
      <c r="N296" s="84"/>
      <c r="O296" s="84"/>
      <c r="P296" s="84"/>
    </row>
    <row r="297" spans="1:16" ht="12.75">
      <c r="A297" s="91"/>
      <c r="B297" s="117" t="s">
        <v>28</v>
      </c>
      <c r="C297" s="83"/>
      <c r="D297" s="83"/>
      <c r="E297" s="118" t="s">
        <v>281</v>
      </c>
      <c r="F297" s="83"/>
      <c r="G297" s="83"/>
      <c r="H297" s="136"/>
      <c r="I297" s="83"/>
      <c r="J297" s="136"/>
      <c r="K297" s="83"/>
      <c r="L297" s="93"/>
      <c r="M297" s="84"/>
      <c r="N297" s="84"/>
      <c r="O297" s="84"/>
      <c r="P297" s="84"/>
    </row>
    <row r="298" spans="1:16" ht="230.25" thickBot="1">
      <c r="A298" s="91"/>
      <c r="B298" s="119" t="s">
        <v>30</v>
      </c>
      <c r="C298" s="120"/>
      <c r="D298" s="120"/>
      <c r="E298" s="121" t="s">
        <v>282</v>
      </c>
      <c r="F298" s="120"/>
      <c r="G298" s="120"/>
      <c r="H298" s="138"/>
      <c r="I298" s="120"/>
      <c r="J298" s="138"/>
      <c r="K298" s="120"/>
      <c r="L298" s="93"/>
      <c r="M298" s="84"/>
      <c r="N298" s="84"/>
      <c r="O298" s="84"/>
      <c r="P298" s="84"/>
    </row>
    <row r="299" spans="1:18" ht="13.5" thickTop="1">
      <c r="A299" s="91"/>
      <c r="B299" s="110">
        <v>63</v>
      </c>
      <c r="C299" s="111" t="s">
        <v>283</v>
      </c>
      <c r="D299" s="111"/>
      <c r="E299" s="111" t="s">
        <v>284</v>
      </c>
      <c r="F299" s="112" t="s">
        <v>100</v>
      </c>
      <c r="G299" s="122">
        <v>54.425</v>
      </c>
      <c r="H299" s="139">
        <f>ROUND(0,2)</f>
        <v>0</v>
      </c>
      <c r="I299" s="124">
        <f>ROUND(H299*G299,2)</f>
        <v>0</v>
      </c>
      <c r="J299" s="144">
        <v>0</v>
      </c>
      <c r="K299" s="124">
        <f>IF(ISNUMBER(J299),ROUND(I299*(J299+1),2),0)</f>
        <v>0</v>
      </c>
      <c r="L299" s="93"/>
      <c r="M299" s="84"/>
      <c r="N299" s="84"/>
      <c r="O299" s="84"/>
      <c r="P299" s="84"/>
      <c r="Q299" s="8">
        <f>IF(ISNUMBER(J299),IF(G299&gt;0,IF(H299&gt;0,I299,0),0),0)</f>
        <v>0</v>
      </c>
      <c r="R299" s="8">
        <f>IF(ISNUMBER(J299)=FALSE,I299,0)</f>
        <v>0</v>
      </c>
    </row>
    <row r="300" spans="1:16" ht="12.75">
      <c r="A300" s="91"/>
      <c r="B300" s="117" t="s">
        <v>26</v>
      </c>
      <c r="C300" s="83"/>
      <c r="D300" s="83"/>
      <c r="E300" s="118" t="s">
        <v>22</v>
      </c>
      <c r="F300" s="83"/>
      <c r="G300" s="83"/>
      <c r="H300" s="136"/>
      <c r="I300" s="83"/>
      <c r="J300" s="136"/>
      <c r="K300" s="83"/>
      <c r="L300" s="93"/>
      <c r="M300" s="84"/>
      <c r="N300" s="84"/>
      <c r="O300" s="84"/>
      <c r="P300" s="84"/>
    </row>
    <row r="301" spans="1:16" ht="12.75">
      <c r="A301" s="91"/>
      <c r="B301" s="117" t="s">
        <v>28</v>
      </c>
      <c r="C301" s="83"/>
      <c r="D301" s="83"/>
      <c r="E301" s="118" t="s">
        <v>285</v>
      </c>
      <c r="F301" s="83"/>
      <c r="G301" s="83"/>
      <c r="H301" s="136"/>
      <c r="I301" s="83"/>
      <c r="J301" s="136"/>
      <c r="K301" s="83"/>
      <c r="L301" s="93"/>
      <c r="M301" s="84"/>
      <c r="N301" s="84"/>
      <c r="O301" s="84"/>
      <c r="P301" s="84"/>
    </row>
    <row r="302" spans="1:16" ht="230.25" thickBot="1">
      <c r="A302" s="91"/>
      <c r="B302" s="119" t="s">
        <v>30</v>
      </c>
      <c r="C302" s="120"/>
      <c r="D302" s="120"/>
      <c r="E302" s="121" t="s">
        <v>282</v>
      </c>
      <c r="F302" s="120"/>
      <c r="G302" s="120"/>
      <c r="H302" s="138"/>
      <c r="I302" s="120"/>
      <c r="J302" s="138"/>
      <c r="K302" s="120"/>
      <c r="L302" s="93"/>
      <c r="M302" s="84"/>
      <c r="N302" s="84"/>
      <c r="O302" s="84"/>
      <c r="P302" s="84"/>
    </row>
    <row r="303" spans="1:18" ht="13.5" thickTop="1">
      <c r="A303" s="91"/>
      <c r="B303" s="110">
        <v>64</v>
      </c>
      <c r="C303" s="111" t="s">
        <v>286</v>
      </c>
      <c r="D303" s="111"/>
      <c r="E303" s="111" t="s">
        <v>287</v>
      </c>
      <c r="F303" s="112" t="s">
        <v>100</v>
      </c>
      <c r="G303" s="122">
        <v>8.73</v>
      </c>
      <c r="H303" s="139">
        <f>ROUND(0,2)</f>
        <v>0</v>
      </c>
      <c r="I303" s="124">
        <f>ROUND(H303*G303,2)</f>
        <v>0</v>
      </c>
      <c r="J303" s="144">
        <v>0</v>
      </c>
      <c r="K303" s="124">
        <f>IF(ISNUMBER(J303),ROUND(I303*(J303+1),2),0)</f>
        <v>0</v>
      </c>
      <c r="L303" s="93"/>
      <c r="M303" s="84"/>
      <c r="N303" s="84"/>
      <c r="O303" s="84"/>
      <c r="P303" s="84"/>
      <c r="Q303" s="8">
        <f>IF(ISNUMBER(J303),IF(G303&gt;0,IF(H303&gt;0,I303,0),0),0)</f>
        <v>0</v>
      </c>
      <c r="R303" s="8">
        <f>IF(ISNUMBER(J303)=FALSE,I303,0)</f>
        <v>0</v>
      </c>
    </row>
    <row r="304" spans="1:16" ht="12.75">
      <c r="A304" s="91"/>
      <c r="B304" s="117" t="s">
        <v>26</v>
      </c>
      <c r="C304" s="83"/>
      <c r="D304" s="83"/>
      <c r="E304" s="118" t="s">
        <v>22</v>
      </c>
      <c r="F304" s="83"/>
      <c r="G304" s="83"/>
      <c r="H304" s="136"/>
      <c r="I304" s="83"/>
      <c r="J304" s="136"/>
      <c r="K304" s="83"/>
      <c r="L304" s="93"/>
      <c r="M304" s="84"/>
      <c r="N304" s="84"/>
      <c r="O304" s="84"/>
      <c r="P304" s="84"/>
    </row>
    <row r="305" spans="1:16" ht="12.75">
      <c r="A305" s="91"/>
      <c r="B305" s="117" t="s">
        <v>28</v>
      </c>
      <c r="C305" s="83"/>
      <c r="D305" s="83"/>
      <c r="E305" s="118" t="s">
        <v>288</v>
      </c>
      <c r="F305" s="83"/>
      <c r="G305" s="83"/>
      <c r="H305" s="136"/>
      <c r="I305" s="83"/>
      <c r="J305" s="136"/>
      <c r="K305" s="83"/>
      <c r="L305" s="93"/>
      <c r="M305" s="84"/>
      <c r="N305" s="84"/>
      <c r="O305" s="84"/>
      <c r="P305" s="84"/>
    </row>
    <row r="306" spans="1:16" ht="230.25" thickBot="1">
      <c r="A306" s="91"/>
      <c r="B306" s="119" t="s">
        <v>30</v>
      </c>
      <c r="C306" s="120"/>
      <c r="D306" s="120"/>
      <c r="E306" s="121" t="s">
        <v>282</v>
      </c>
      <c r="F306" s="120"/>
      <c r="G306" s="120"/>
      <c r="H306" s="138"/>
      <c r="I306" s="120"/>
      <c r="J306" s="138"/>
      <c r="K306" s="120"/>
      <c r="L306" s="93"/>
      <c r="M306" s="84"/>
      <c r="N306" s="84"/>
      <c r="O306" s="84"/>
      <c r="P306" s="84"/>
    </row>
    <row r="307" spans="1:18" ht="13.5" thickTop="1">
      <c r="A307" s="91"/>
      <c r="B307" s="110">
        <v>65</v>
      </c>
      <c r="C307" s="111" t="s">
        <v>289</v>
      </c>
      <c r="D307" s="111"/>
      <c r="E307" s="111" t="s">
        <v>290</v>
      </c>
      <c r="F307" s="112" t="s">
        <v>129</v>
      </c>
      <c r="G307" s="122">
        <v>4</v>
      </c>
      <c r="H307" s="139">
        <f>ROUND(0,2)</f>
        <v>0</v>
      </c>
      <c r="I307" s="124">
        <f>ROUND(H307*G307,2)</f>
        <v>0</v>
      </c>
      <c r="J307" s="144">
        <v>0</v>
      </c>
      <c r="K307" s="124">
        <f>IF(ISNUMBER(J307),ROUND(I307*(J307+1),2),0)</f>
        <v>0</v>
      </c>
      <c r="L307" s="93"/>
      <c r="M307" s="84"/>
      <c r="N307" s="84"/>
      <c r="O307" s="84"/>
      <c r="P307" s="84"/>
      <c r="Q307" s="8">
        <f>IF(ISNUMBER(J307),IF(G307&gt;0,IF(H307&gt;0,I307,0),0),0)</f>
        <v>0</v>
      </c>
      <c r="R307" s="8">
        <f>IF(ISNUMBER(J307)=FALSE,I307,0)</f>
        <v>0</v>
      </c>
    </row>
    <row r="308" spans="1:16" ht="12.75">
      <c r="A308" s="91"/>
      <c r="B308" s="117" t="s">
        <v>26</v>
      </c>
      <c r="C308" s="83"/>
      <c r="D308" s="83"/>
      <c r="E308" s="118" t="s">
        <v>22</v>
      </c>
      <c r="F308" s="83"/>
      <c r="G308" s="83"/>
      <c r="H308" s="136"/>
      <c r="I308" s="83"/>
      <c r="J308" s="136"/>
      <c r="K308" s="83"/>
      <c r="L308" s="93"/>
      <c r="M308" s="84"/>
      <c r="N308" s="84"/>
      <c r="O308" s="84"/>
      <c r="P308" s="84"/>
    </row>
    <row r="309" spans="1:16" ht="12.75">
      <c r="A309" s="91"/>
      <c r="B309" s="117" t="s">
        <v>28</v>
      </c>
      <c r="C309" s="83"/>
      <c r="D309" s="83"/>
      <c r="E309" s="118" t="s">
        <v>291</v>
      </c>
      <c r="F309" s="83"/>
      <c r="G309" s="83"/>
      <c r="H309" s="136"/>
      <c r="I309" s="83"/>
      <c r="J309" s="136"/>
      <c r="K309" s="83"/>
      <c r="L309" s="93"/>
      <c r="M309" s="84"/>
      <c r="N309" s="84"/>
      <c r="O309" s="84"/>
      <c r="P309" s="84"/>
    </row>
    <row r="310" spans="1:16" ht="77.25" thickBot="1">
      <c r="A310" s="91"/>
      <c r="B310" s="119" t="s">
        <v>30</v>
      </c>
      <c r="C310" s="120"/>
      <c r="D310" s="120"/>
      <c r="E310" s="121" t="s">
        <v>292</v>
      </c>
      <c r="F310" s="120"/>
      <c r="G310" s="120"/>
      <c r="H310" s="138"/>
      <c r="I310" s="120"/>
      <c r="J310" s="138"/>
      <c r="K310" s="120"/>
      <c r="L310" s="93"/>
      <c r="M310" s="84"/>
      <c r="N310" s="84"/>
      <c r="O310" s="84"/>
      <c r="P310" s="84"/>
    </row>
    <row r="311" spans="1:18" ht="13.5" thickTop="1">
      <c r="A311" s="91"/>
      <c r="B311" s="110">
        <v>66</v>
      </c>
      <c r="C311" s="111" t="s">
        <v>293</v>
      </c>
      <c r="D311" s="111"/>
      <c r="E311" s="111" t="s">
        <v>294</v>
      </c>
      <c r="F311" s="112" t="s">
        <v>129</v>
      </c>
      <c r="G311" s="122">
        <v>1</v>
      </c>
      <c r="H311" s="139">
        <f>ROUND(0,2)</f>
        <v>0</v>
      </c>
      <c r="I311" s="124">
        <f>ROUND(H311*G311,2)</f>
        <v>0</v>
      </c>
      <c r="J311" s="144">
        <v>0</v>
      </c>
      <c r="K311" s="124">
        <f>IF(ISNUMBER(J311),ROUND(I311*(J311+1),2),0)</f>
        <v>0</v>
      </c>
      <c r="L311" s="93"/>
      <c r="M311" s="84"/>
      <c r="N311" s="84"/>
      <c r="O311" s="84"/>
      <c r="P311" s="84"/>
      <c r="Q311" s="8">
        <f>IF(ISNUMBER(J311),IF(G311&gt;0,IF(H311&gt;0,I311,0),0),0)</f>
        <v>0</v>
      </c>
      <c r="R311" s="8">
        <f>IF(ISNUMBER(J311)=FALSE,I311,0)</f>
        <v>0</v>
      </c>
    </row>
    <row r="312" spans="1:16" ht="12.75">
      <c r="A312" s="91"/>
      <c r="B312" s="117" t="s">
        <v>26</v>
      </c>
      <c r="C312" s="83"/>
      <c r="D312" s="83"/>
      <c r="E312" s="118" t="s">
        <v>295</v>
      </c>
      <c r="F312" s="83"/>
      <c r="G312" s="83"/>
      <c r="H312" s="136"/>
      <c r="I312" s="83"/>
      <c r="J312" s="136"/>
      <c r="K312" s="83"/>
      <c r="L312" s="93"/>
      <c r="M312" s="84"/>
      <c r="N312" s="84"/>
      <c r="O312" s="84"/>
      <c r="P312" s="84"/>
    </row>
    <row r="313" spans="1:16" ht="12.75">
      <c r="A313" s="91"/>
      <c r="B313" s="117" t="s">
        <v>28</v>
      </c>
      <c r="C313" s="83"/>
      <c r="D313" s="83"/>
      <c r="E313" s="118" t="s">
        <v>296</v>
      </c>
      <c r="F313" s="83"/>
      <c r="G313" s="83"/>
      <c r="H313" s="136"/>
      <c r="I313" s="83"/>
      <c r="J313" s="136"/>
      <c r="K313" s="83"/>
      <c r="L313" s="93"/>
      <c r="M313" s="84"/>
      <c r="N313" s="84"/>
      <c r="O313" s="84"/>
      <c r="P313" s="84"/>
    </row>
    <row r="314" spans="1:16" ht="230.25" thickBot="1">
      <c r="A314" s="91"/>
      <c r="B314" s="119" t="s">
        <v>30</v>
      </c>
      <c r="C314" s="120"/>
      <c r="D314" s="120"/>
      <c r="E314" s="121" t="s">
        <v>297</v>
      </c>
      <c r="F314" s="120"/>
      <c r="G314" s="120"/>
      <c r="H314" s="138"/>
      <c r="I314" s="120"/>
      <c r="J314" s="138"/>
      <c r="K314" s="120"/>
      <c r="L314" s="93"/>
      <c r="M314" s="84"/>
      <c r="N314" s="84"/>
      <c r="O314" s="84"/>
      <c r="P314" s="84"/>
    </row>
    <row r="315" spans="1:18" ht="13.5" thickTop="1">
      <c r="A315" s="91"/>
      <c r="B315" s="110">
        <v>67</v>
      </c>
      <c r="C315" s="111" t="s">
        <v>298</v>
      </c>
      <c r="D315" s="111" t="s">
        <v>22</v>
      </c>
      <c r="E315" s="111" t="s">
        <v>299</v>
      </c>
      <c r="F315" s="112" t="s">
        <v>129</v>
      </c>
      <c r="G315" s="122">
        <v>4</v>
      </c>
      <c r="H315" s="139">
        <f>ROUND(0,2)</f>
        <v>0</v>
      </c>
      <c r="I315" s="124">
        <f>ROUND(H315*G315,2)</f>
        <v>0</v>
      </c>
      <c r="J315" s="144">
        <v>0</v>
      </c>
      <c r="K315" s="124">
        <f>IF(ISNUMBER(J315),ROUND(I315*(J315+1),2),0)</f>
        <v>0</v>
      </c>
      <c r="L315" s="93"/>
      <c r="M315" s="84"/>
      <c r="N315" s="84"/>
      <c r="O315" s="84"/>
      <c r="P315" s="84"/>
      <c r="Q315" s="8">
        <f>IF(ISNUMBER(J315),IF(G315&gt;0,IF(H315&gt;0,I315,0),0),0)</f>
        <v>0</v>
      </c>
      <c r="R315" s="8">
        <f>IF(ISNUMBER(J315)=FALSE,I315,0)</f>
        <v>0</v>
      </c>
    </row>
    <row r="316" spans="1:16" ht="12.75">
      <c r="A316" s="91"/>
      <c r="B316" s="117" t="s">
        <v>26</v>
      </c>
      <c r="C316" s="83"/>
      <c r="D316" s="83"/>
      <c r="E316" s="118" t="s">
        <v>22</v>
      </c>
      <c r="F316" s="83"/>
      <c r="G316" s="83"/>
      <c r="H316" s="136"/>
      <c r="I316" s="83"/>
      <c r="J316" s="136"/>
      <c r="K316" s="83"/>
      <c r="L316" s="93"/>
      <c r="M316" s="84"/>
      <c r="N316" s="84"/>
      <c r="O316" s="84"/>
      <c r="P316" s="84"/>
    </row>
    <row r="317" spans="1:16" ht="63.75">
      <c r="A317" s="91"/>
      <c r="B317" s="117" t="s">
        <v>28</v>
      </c>
      <c r="C317" s="83"/>
      <c r="D317" s="83"/>
      <c r="E317" s="118" t="s">
        <v>300</v>
      </c>
      <c r="F317" s="83"/>
      <c r="G317" s="83"/>
      <c r="H317" s="136"/>
      <c r="I317" s="83"/>
      <c r="J317" s="136"/>
      <c r="K317" s="83"/>
      <c r="L317" s="93"/>
      <c r="M317" s="84"/>
      <c r="N317" s="84"/>
      <c r="O317" s="84"/>
      <c r="P317" s="84"/>
    </row>
    <row r="318" spans="1:16" ht="77.25" thickBot="1">
      <c r="A318" s="91"/>
      <c r="B318" s="119" t="s">
        <v>30</v>
      </c>
      <c r="C318" s="120"/>
      <c r="D318" s="120"/>
      <c r="E318" s="121" t="s">
        <v>292</v>
      </c>
      <c r="F318" s="120"/>
      <c r="G318" s="120"/>
      <c r="H318" s="138"/>
      <c r="I318" s="120"/>
      <c r="J318" s="138"/>
      <c r="K318" s="120"/>
      <c r="L318" s="93"/>
      <c r="M318" s="84"/>
      <c r="N318" s="84"/>
      <c r="O318" s="84"/>
      <c r="P318" s="84"/>
    </row>
    <row r="319" spans="1:18" ht="13.5" thickTop="1">
      <c r="A319" s="91"/>
      <c r="B319" s="110" t="s">
        <v>22</v>
      </c>
      <c r="C319" s="111" t="s">
        <v>301</v>
      </c>
      <c r="D319" s="111"/>
      <c r="E319" s="111" t="s">
        <v>302</v>
      </c>
      <c r="F319" s="112" t="s">
        <v>129</v>
      </c>
      <c r="G319" s="122">
        <v>1</v>
      </c>
      <c r="H319" s="139">
        <f>ROUND(0,2)</f>
        <v>0</v>
      </c>
      <c r="I319" s="124">
        <f>ROUND(H319*G319,2)</f>
        <v>0</v>
      </c>
      <c r="J319" s="144">
        <v>0</v>
      </c>
      <c r="K319" s="124">
        <f>IF(ISNUMBER(J319),ROUND(I319*(J319+1),2),0)</f>
        <v>0</v>
      </c>
      <c r="L319" s="93"/>
      <c r="M319" s="84"/>
      <c r="N319" s="84"/>
      <c r="O319" s="84"/>
      <c r="P319" s="84"/>
      <c r="Q319" s="8">
        <f>IF(ISNUMBER(J319),IF(G319&gt;0,IF(H319&gt;0,I319,0),0),0)</f>
        <v>0</v>
      </c>
      <c r="R319" s="8">
        <f>IF(ISNUMBER(J319)=FALSE,I319,0)</f>
        <v>0</v>
      </c>
    </row>
    <row r="320" spans="1:16" ht="12.75">
      <c r="A320" s="91"/>
      <c r="B320" s="117" t="s">
        <v>26</v>
      </c>
      <c r="C320" s="83"/>
      <c r="D320" s="83"/>
      <c r="E320" s="118" t="s">
        <v>22</v>
      </c>
      <c r="F320" s="83"/>
      <c r="G320" s="83"/>
      <c r="H320" s="136"/>
      <c r="I320" s="83"/>
      <c r="J320" s="136"/>
      <c r="K320" s="83"/>
      <c r="L320" s="93"/>
      <c r="M320" s="84"/>
      <c r="N320" s="84"/>
      <c r="O320" s="84"/>
      <c r="P320" s="84"/>
    </row>
    <row r="321" spans="1:16" ht="12.75">
      <c r="A321" s="91"/>
      <c r="B321" s="117" t="s">
        <v>28</v>
      </c>
      <c r="C321" s="83"/>
      <c r="D321" s="83"/>
      <c r="E321" s="118" t="s">
        <v>303</v>
      </c>
      <c r="F321" s="83"/>
      <c r="G321" s="83"/>
      <c r="H321" s="136"/>
      <c r="I321" s="83"/>
      <c r="J321" s="136"/>
      <c r="K321" s="83"/>
      <c r="L321" s="93"/>
      <c r="M321" s="84"/>
      <c r="N321" s="84"/>
      <c r="O321" s="84"/>
      <c r="P321" s="84"/>
    </row>
    <row r="322" spans="1:16" ht="26.25" thickBot="1">
      <c r="A322" s="91"/>
      <c r="B322" s="119" t="s">
        <v>30</v>
      </c>
      <c r="C322" s="120"/>
      <c r="D322" s="120"/>
      <c r="E322" s="121" t="s">
        <v>304</v>
      </c>
      <c r="F322" s="120"/>
      <c r="G322" s="120"/>
      <c r="H322" s="138"/>
      <c r="I322" s="120"/>
      <c r="J322" s="138"/>
      <c r="K322" s="120"/>
      <c r="L322" s="93"/>
      <c r="M322" s="84"/>
      <c r="N322" s="84"/>
      <c r="O322" s="84"/>
      <c r="P322" s="84"/>
    </row>
    <row r="323" spans="1:18" ht="13.5" thickTop="1">
      <c r="A323" s="91"/>
      <c r="B323" s="110">
        <v>68</v>
      </c>
      <c r="C323" s="111" t="s">
        <v>305</v>
      </c>
      <c r="D323" s="111"/>
      <c r="E323" s="111" t="s">
        <v>306</v>
      </c>
      <c r="F323" s="112" t="s">
        <v>129</v>
      </c>
      <c r="G323" s="122">
        <v>1</v>
      </c>
      <c r="H323" s="139">
        <f>ROUND(0,2)</f>
        <v>0</v>
      </c>
      <c r="I323" s="124">
        <f>ROUND(H323*G323,2)</f>
        <v>0</v>
      </c>
      <c r="J323" s="144">
        <v>0</v>
      </c>
      <c r="K323" s="124">
        <f>IF(ISNUMBER(J323),ROUND(I323*(J323+1),2),0)</f>
        <v>0</v>
      </c>
      <c r="L323" s="93"/>
      <c r="M323" s="84"/>
      <c r="N323" s="84"/>
      <c r="O323" s="84"/>
      <c r="P323" s="84"/>
      <c r="Q323" s="8">
        <f>IF(ISNUMBER(J323),IF(G323&gt;0,IF(H323&gt;0,I323,0),0),0)</f>
        <v>0</v>
      </c>
      <c r="R323" s="8">
        <f>IF(ISNUMBER(J323)=FALSE,I323,0)</f>
        <v>0</v>
      </c>
    </row>
    <row r="324" spans="1:16" ht="12.75">
      <c r="A324" s="91"/>
      <c r="B324" s="117" t="s">
        <v>26</v>
      </c>
      <c r="C324" s="83"/>
      <c r="D324" s="83"/>
      <c r="E324" s="118" t="s">
        <v>307</v>
      </c>
      <c r="F324" s="83"/>
      <c r="G324" s="83"/>
      <c r="H324" s="136"/>
      <c r="I324" s="83"/>
      <c r="J324" s="136"/>
      <c r="K324" s="83"/>
      <c r="L324" s="93"/>
      <c r="M324" s="84"/>
      <c r="N324" s="84"/>
      <c r="O324" s="84"/>
      <c r="P324" s="84"/>
    </row>
    <row r="325" spans="1:16" ht="12.75">
      <c r="A325" s="91"/>
      <c r="B325" s="117" t="s">
        <v>28</v>
      </c>
      <c r="C325" s="83"/>
      <c r="D325" s="83"/>
      <c r="E325" s="118" t="s">
        <v>308</v>
      </c>
      <c r="F325" s="83"/>
      <c r="G325" s="83"/>
      <c r="H325" s="136"/>
      <c r="I325" s="83"/>
      <c r="J325" s="136"/>
      <c r="K325" s="83"/>
      <c r="L325" s="93"/>
      <c r="M325" s="84"/>
      <c r="N325" s="84"/>
      <c r="O325" s="84"/>
      <c r="P325" s="84"/>
    </row>
    <row r="326" spans="1:16" ht="13.5" thickBot="1">
      <c r="A326" s="91"/>
      <c r="B326" s="119" t="s">
        <v>30</v>
      </c>
      <c r="C326" s="120"/>
      <c r="D326" s="120"/>
      <c r="E326" s="121" t="s">
        <v>309</v>
      </c>
      <c r="F326" s="120"/>
      <c r="G326" s="120"/>
      <c r="H326" s="138"/>
      <c r="I326" s="120"/>
      <c r="J326" s="138"/>
      <c r="K326" s="120"/>
      <c r="L326" s="93"/>
      <c r="M326" s="84"/>
      <c r="N326" s="84"/>
      <c r="O326" s="84"/>
      <c r="P326" s="84"/>
    </row>
    <row r="327" spans="1:18" ht="13.5" thickTop="1">
      <c r="A327" s="91"/>
      <c r="B327" s="110">
        <v>69</v>
      </c>
      <c r="C327" s="111" t="s">
        <v>310</v>
      </c>
      <c r="D327" s="111" t="s">
        <v>22</v>
      </c>
      <c r="E327" s="111" t="s">
        <v>311</v>
      </c>
      <c r="F327" s="112" t="s">
        <v>129</v>
      </c>
      <c r="G327" s="122">
        <v>14</v>
      </c>
      <c r="H327" s="139">
        <f>ROUND(0,2)</f>
        <v>0</v>
      </c>
      <c r="I327" s="124">
        <f>ROUND(H327*G327,2)</f>
        <v>0</v>
      </c>
      <c r="J327" s="144">
        <v>0</v>
      </c>
      <c r="K327" s="124">
        <f>IF(ISNUMBER(J327),ROUND(I327*(J327+1),2),0)</f>
        <v>0</v>
      </c>
      <c r="L327" s="93"/>
      <c r="M327" s="84"/>
      <c r="N327" s="84"/>
      <c r="O327" s="84"/>
      <c r="P327" s="84"/>
      <c r="Q327" s="8">
        <f>IF(ISNUMBER(J327),IF(G327&gt;0,IF(H327&gt;0,I327,0),0),0)</f>
        <v>0</v>
      </c>
      <c r="R327" s="8">
        <f>IF(ISNUMBER(J327)=FALSE,I327,0)</f>
        <v>0</v>
      </c>
    </row>
    <row r="328" spans="1:16" ht="12.75">
      <c r="A328" s="91"/>
      <c r="B328" s="117" t="s">
        <v>26</v>
      </c>
      <c r="C328" s="83"/>
      <c r="D328" s="83"/>
      <c r="E328" s="118" t="s">
        <v>22</v>
      </c>
      <c r="F328" s="83"/>
      <c r="G328" s="83"/>
      <c r="H328" s="136"/>
      <c r="I328" s="83"/>
      <c r="J328" s="136"/>
      <c r="K328" s="83"/>
      <c r="L328" s="93"/>
      <c r="M328" s="84"/>
      <c r="N328" s="84"/>
      <c r="O328" s="84"/>
      <c r="P328" s="84"/>
    </row>
    <row r="329" spans="1:16" ht="12.75">
      <c r="A329" s="91"/>
      <c r="B329" s="117" t="s">
        <v>28</v>
      </c>
      <c r="C329" s="83"/>
      <c r="D329" s="83"/>
      <c r="E329" s="118" t="s">
        <v>312</v>
      </c>
      <c r="F329" s="83"/>
      <c r="G329" s="83"/>
      <c r="H329" s="136"/>
      <c r="I329" s="83"/>
      <c r="J329" s="136"/>
      <c r="K329" s="83"/>
      <c r="L329" s="93"/>
      <c r="M329" s="84"/>
      <c r="N329" s="84"/>
      <c r="O329" s="84"/>
      <c r="P329" s="84"/>
    </row>
    <row r="330" spans="1:16" ht="26.25" thickBot="1">
      <c r="A330" s="91"/>
      <c r="B330" s="119" t="s">
        <v>30</v>
      </c>
      <c r="C330" s="120"/>
      <c r="D330" s="120"/>
      <c r="E330" s="121" t="s">
        <v>313</v>
      </c>
      <c r="F330" s="120"/>
      <c r="G330" s="120"/>
      <c r="H330" s="138"/>
      <c r="I330" s="120"/>
      <c r="J330" s="138"/>
      <c r="K330" s="120"/>
      <c r="L330" s="93"/>
      <c r="M330" s="84"/>
      <c r="N330" s="84"/>
      <c r="O330" s="84"/>
      <c r="P330" s="84"/>
    </row>
    <row r="331" spans="1:18" ht="13.5" thickTop="1">
      <c r="A331" s="91"/>
      <c r="B331" s="110">
        <v>70</v>
      </c>
      <c r="C331" s="111" t="s">
        <v>314</v>
      </c>
      <c r="D331" s="111"/>
      <c r="E331" s="111" t="s">
        <v>315</v>
      </c>
      <c r="F331" s="112" t="s">
        <v>129</v>
      </c>
      <c r="G331" s="122">
        <v>52</v>
      </c>
      <c r="H331" s="139">
        <f>ROUND(0,2)</f>
        <v>0</v>
      </c>
      <c r="I331" s="124">
        <f>ROUND(H331*G331,2)</f>
        <v>0</v>
      </c>
      <c r="J331" s="144">
        <v>0</v>
      </c>
      <c r="K331" s="124">
        <f>IF(ISNUMBER(J331),ROUND(I331*(J331+1),2),0)</f>
        <v>0</v>
      </c>
      <c r="L331" s="93"/>
      <c r="M331" s="84"/>
      <c r="N331" s="84"/>
      <c r="O331" s="84"/>
      <c r="P331" s="84"/>
      <c r="Q331" s="8">
        <f>IF(ISNUMBER(J331),IF(G331&gt;0,IF(H331&gt;0,I331,0),0),0)</f>
        <v>0</v>
      </c>
      <c r="R331" s="8">
        <f>IF(ISNUMBER(J331)=FALSE,I331,0)</f>
        <v>0</v>
      </c>
    </row>
    <row r="332" spans="1:16" ht="12.75">
      <c r="A332" s="91"/>
      <c r="B332" s="117" t="s">
        <v>26</v>
      </c>
      <c r="C332" s="83"/>
      <c r="D332" s="83"/>
      <c r="E332" s="118" t="s">
        <v>22</v>
      </c>
      <c r="F332" s="83"/>
      <c r="G332" s="83"/>
      <c r="H332" s="136"/>
      <c r="I332" s="83"/>
      <c r="J332" s="136"/>
      <c r="K332" s="83"/>
      <c r="L332" s="93"/>
      <c r="M332" s="84"/>
      <c r="N332" s="84"/>
      <c r="O332" s="84"/>
      <c r="P332" s="84"/>
    </row>
    <row r="333" spans="1:16" ht="12.75">
      <c r="A333" s="91"/>
      <c r="B333" s="117" t="s">
        <v>28</v>
      </c>
      <c r="C333" s="83"/>
      <c r="D333" s="83"/>
      <c r="E333" s="118" t="s">
        <v>316</v>
      </c>
      <c r="F333" s="83"/>
      <c r="G333" s="83"/>
      <c r="H333" s="136"/>
      <c r="I333" s="83"/>
      <c r="J333" s="136"/>
      <c r="K333" s="83"/>
      <c r="L333" s="93"/>
      <c r="M333" s="84"/>
      <c r="N333" s="84"/>
      <c r="O333" s="84"/>
      <c r="P333" s="84"/>
    </row>
    <row r="334" spans="1:16" ht="26.25" thickBot="1">
      <c r="A334" s="91"/>
      <c r="B334" s="119" t="s">
        <v>30</v>
      </c>
      <c r="C334" s="120"/>
      <c r="D334" s="120"/>
      <c r="E334" s="121" t="s">
        <v>313</v>
      </c>
      <c r="F334" s="120"/>
      <c r="G334" s="120"/>
      <c r="H334" s="138"/>
      <c r="I334" s="120"/>
      <c r="J334" s="138"/>
      <c r="K334" s="120"/>
      <c r="L334" s="93"/>
      <c r="M334" s="84"/>
      <c r="N334" s="84"/>
      <c r="O334" s="84"/>
      <c r="P334" s="84"/>
    </row>
    <row r="335" spans="1:19" ht="25" customHeight="1" thickBot="1" thickTop="1">
      <c r="A335" s="91"/>
      <c r="B335" s="83"/>
      <c r="C335" s="126">
        <v>8</v>
      </c>
      <c r="D335" s="83"/>
      <c r="E335" s="127" t="s">
        <v>318</v>
      </c>
      <c r="F335" s="128" t="s">
        <v>70</v>
      </c>
      <c r="G335" s="129">
        <f>I295+I299+I303+I307+I311+I315+I319+I323+I327+I331</f>
        <v>0</v>
      </c>
      <c r="H335" s="140" t="s">
        <v>72</v>
      </c>
      <c r="I335" s="130">
        <f>(K335-G335)</f>
        <v>0</v>
      </c>
      <c r="J335" s="140" t="s">
        <v>71</v>
      </c>
      <c r="K335" s="129">
        <f>K295+K299+K303+K307+K311+K315+K319+K323+K327+K331</f>
        <v>0</v>
      </c>
      <c r="L335" s="93"/>
      <c r="M335" s="84"/>
      <c r="N335" s="84"/>
      <c r="O335" s="84"/>
      <c r="P335" s="84"/>
      <c r="Q335" s="8">
        <f>0+Q295+Q299+Q303+Q307+Q311+Q315+Q319+Q323+Q327+Q331</f>
        <v>0</v>
      </c>
      <c r="R335" s="8">
        <f>0+R295+R299+R303+R307+R311+R315+R319+R323+R327+R331</f>
        <v>0</v>
      </c>
      <c r="S335" s="51">
        <f>Q335*(1+I335)+R335</f>
        <v>0</v>
      </c>
    </row>
    <row r="336" spans="1:16" ht="25" customHeight="1" thickBot="1" thickTop="1">
      <c r="A336" s="91"/>
      <c r="B336" s="131"/>
      <c r="C336" s="131"/>
      <c r="D336" s="131"/>
      <c r="E336" s="131"/>
      <c r="F336" s="132" t="s">
        <v>73</v>
      </c>
      <c r="G336" s="133">
        <f>I295+I299+I303+I307+I311+I315+I319+I323+I327+I331</f>
        <v>0</v>
      </c>
      <c r="H336" s="141" t="s">
        <v>74</v>
      </c>
      <c r="I336" s="134">
        <f>0+I335</f>
        <v>0</v>
      </c>
      <c r="J336" s="141" t="s">
        <v>75</v>
      </c>
      <c r="K336" s="133">
        <f>K295+K299+K303+K307+K311+K315+K319+K323+K327+K331</f>
        <v>0</v>
      </c>
      <c r="L336" s="93"/>
      <c r="M336" s="84"/>
      <c r="N336" s="84"/>
      <c r="O336" s="84"/>
      <c r="P336" s="84"/>
    </row>
    <row r="337" spans="1:16" ht="40" customHeight="1">
      <c r="A337" s="91"/>
      <c r="B337" s="135" t="s">
        <v>440</v>
      </c>
      <c r="C337" s="83"/>
      <c r="D337" s="83"/>
      <c r="E337" s="83"/>
      <c r="F337" s="83"/>
      <c r="G337" s="83"/>
      <c r="H337" s="136"/>
      <c r="I337" s="83"/>
      <c r="J337" s="136"/>
      <c r="K337" s="83"/>
      <c r="L337" s="93"/>
      <c r="M337" s="84"/>
      <c r="N337" s="84"/>
      <c r="O337" s="84"/>
      <c r="P337" s="84"/>
    </row>
    <row r="338" spans="1:18" ht="12.75">
      <c r="A338" s="91"/>
      <c r="B338" s="110">
        <v>71</v>
      </c>
      <c r="C338" s="111" t="s">
        <v>319</v>
      </c>
      <c r="D338" s="111"/>
      <c r="E338" s="111" t="s">
        <v>320</v>
      </c>
      <c r="F338" s="112" t="s">
        <v>100</v>
      </c>
      <c r="G338" s="113">
        <v>44.95</v>
      </c>
      <c r="H338" s="137">
        <f>ROUND(0,2)</f>
        <v>0</v>
      </c>
      <c r="I338" s="115">
        <f>ROUND(H338*G338,2)</f>
        <v>0</v>
      </c>
      <c r="J338" s="143">
        <v>0</v>
      </c>
      <c r="K338" s="115">
        <f>IF(ISNUMBER(J338),ROUND(I338*(J338+1),2),0)</f>
        <v>0</v>
      </c>
      <c r="L338" s="93"/>
      <c r="M338" s="84"/>
      <c r="N338" s="84"/>
      <c r="O338" s="84"/>
      <c r="P338" s="84"/>
      <c r="Q338" s="8">
        <f>IF(ISNUMBER(J338),IF(G338&gt;0,IF(H338&gt;0,I338,0),0),0)</f>
        <v>0</v>
      </c>
      <c r="R338" s="8">
        <f>IF(ISNUMBER(J338)=FALSE,I338,0)</f>
        <v>0</v>
      </c>
    </row>
    <row r="339" spans="1:16" ht="12.75">
      <c r="A339" s="91"/>
      <c r="B339" s="117" t="s">
        <v>26</v>
      </c>
      <c r="C339" s="83"/>
      <c r="D339" s="83"/>
      <c r="E339" s="118" t="s">
        <v>22</v>
      </c>
      <c r="F339" s="83"/>
      <c r="G339" s="83"/>
      <c r="H339" s="136"/>
      <c r="I339" s="83"/>
      <c r="J339" s="136"/>
      <c r="K339" s="83"/>
      <c r="L339" s="93"/>
      <c r="M339" s="84"/>
      <c r="N339" s="84"/>
      <c r="O339" s="84"/>
      <c r="P339" s="84"/>
    </row>
    <row r="340" spans="1:16" ht="12.75">
      <c r="A340" s="91"/>
      <c r="B340" s="117" t="s">
        <v>28</v>
      </c>
      <c r="C340" s="83"/>
      <c r="D340" s="83"/>
      <c r="E340" s="118" t="s">
        <v>321</v>
      </c>
      <c r="F340" s="83"/>
      <c r="G340" s="83"/>
      <c r="H340" s="136"/>
      <c r="I340" s="83"/>
      <c r="J340" s="136"/>
      <c r="K340" s="83"/>
      <c r="L340" s="93"/>
      <c r="M340" s="84"/>
      <c r="N340" s="84"/>
      <c r="O340" s="84"/>
      <c r="P340" s="84"/>
    </row>
    <row r="341" spans="1:16" ht="39" thickBot="1">
      <c r="A341" s="91"/>
      <c r="B341" s="119" t="s">
        <v>30</v>
      </c>
      <c r="C341" s="120"/>
      <c r="D341" s="120"/>
      <c r="E341" s="121" t="s">
        <v>322</v>
      </c>
      <c r="F341" s="120"/>
      <c r="G341" s="120"/>
      <c r="H341" s="138"/>
      <c r="I341" s="120"/>
      <c r="J341" s="138"/>
      <c r="K341" s="120"/>
      <c r="L341" s="93"/>
      <c r="M341" s="84"/>
      <c r="N341" s="84"/>
      <c r="O341" s="84"/>
      <c r="P341" s="84"/>
    </row>
    <row r="342" spans="1:18" ht="13.5" thickTop="1">
      <c r="A342" s="91"/>
      <c r="B342" s="110">
        <v>72</v>
      </c>
      <c r="C342" s="111" t="s">
        <v>323</v>
      </c>
      <c r="D342" s="111" t="s">
        <v>22</v>
      </c>
      <c r="E342" s="111" t="s">
        <v>324</v>
      </c>
      <c r="F342" s="112" t="s">
        <v>100</v>
      </c>
      <c r="G342" s="122">
        <v>994</v>
      </c>
      <c r="H342" s="139">
        <f>ROUND(0,2)</f>
        <v>0</v>
      </c>
      <c r="I342" s="124">
        <f>ROUND(H342*G342,2)</f>
        <v>0</v>
      </c>
      <c r="J342" s="144">
        <v>0</v>
      </c>
      <c r="K342" s="124">
        <f>IF(ISNUMBER(J342),ROUND(I342*(J342+1),2),0)</f>
        <v>0</v>
      </c>
      <c r="L342" s="93"/>
      <c r="M342" s="84"/>
      <c r="N342" s="84"/>
      <c r="O342" s="84"/>
      <c r="P342" s="84"/>
      <c r="Q342" s="8">
        <f>IF(ISNUMBER(J342),IF(G342&gt;0,IF(H342&gt;0,I342,0),0),0)</f>
        <v>0</v>
      </c>
      <c r="R342" s="8">
        <f>IF(ISNUMBER(J342)=FALSE,I342,0)</f>
        <v>0</v>
      </c>
    </row>
    <row r="343" spans="1:16" ht="12.75">
      <c r="A343" s="91"/>
      <c r="B343" s="117" t="s">
        <v>26</v>
      </c>
      <c r="C343" s="83"/>
      <c r="D343" s="83"/>
      <c r="E343" s="118" t="s">
        <v>22</v>
      </c>
      <c r="F343" s="83"/>
      <c r="G343" s="83"/>
      <c r="H343" s="136"/>
      <c r="I343" s="83"/>
      <c r="J343" s="136"/>
      <c r="K343" s="83"/>
      <c r="L343" s="93"/>
      <c r="M343" s="84"/>
      <c r="N343" s="84"/>
      <c r="O343" s="84"/>
      <c r="P343" s="84"/>
    </row>
    <row r="344" spans="1:16" ht="38.25">
      <c r="A344" s="91"/>
      <c r="B344" s="117" t="s">
        <v>28</v>
      </c>
      <c r="C344" s="83"/>
      <c r="D344" s="83"/>
      <c r="E344" s="118" t="s">
        <v>325</v>
      </c>
      <c r="F344" s="83"/>
      <c r="G344" s="83"/>
      <c r="H344" s="136"/>
      <c r="I344" s="83"/>
      <c r="J344" s="136"/>
      <c r="K344" s="83"/>
      <c r="L344" s="93"/>
      <c r="M344" s="84"/>
      <c r="N344" s="84"/>
      <c r="O344" s="84"/>
      <c r="P344" s="84"/>
    </row>
    <row r="345" spans="1:16" ht="128.25" thickBot="1">
      <c r="A345" s="91"/>
      <c r="B345" s="119" t="s">
        <v>30</v>
      </c>
      <c r="C345" s="120"/>
      <c r="D345" s="120"/>
      <c r="E345" s="121" t="s">
        <v>326</v>
      </c>
      <c r="F345" s="120"/>
      <c r="G345" s="120"/>
      <c r="H345" s="138"/>
      <c r="I345" s="120"/>
      <c r="J345" s="138"/>
      <c r="K345" s="120"/>
      <c r="L345" s="93"/>
      <c r="M345" s="84"/>
      <c r="N345" s="84"/>
      <c r="O345" s="84"/>
      <c r="P345" s="84"/>
    </row>
    <row r="346" spans="1:18" ht="13.5" thickTop="1">
      <c r="A346" s="91"/>
      <c r="B346" s="110">
        <v>73</v>
      </c>
      <c r="C346" s="111" t="s">
        <v>327</v>
      </c>
      <c r="D346" s="111" t="s">
        <v>22</v>
      </c>
      <c r="E346" s="111" t="s">
        <v>328</v>
      </c>
      <c r="F346" s="112" t="s">
        <v>100</v>
      </c>
      <c r="G346" s="122">
        <v>64.75</v>
      </c>
      <c r="H346" s="139">
        <f>ROUND(0,2)</f>
        <v>0</v>
      </c>
      <c r="I346" s="124">
        <f>ROUND(H346*G346,2)</f>
        <v>0</v>
      </c>
      <c r="J346" s="144">
        <v>0</v>
      </c>
      <c r="K346" s="124">
        <f>IF(ISNUMBER(J346),ROUND(I346*(J346+1),2),0)</f>
        <v>0</v>
      </c>
      <c r="L346" s="93"/>
      <c r="M346" s="84"/>
      <c r="N346" s="84"/>
      <c r="O346" s="84"/>
      <c r="P346" s="84"/>
      <c r="Q346" s="8">
        <f>IF(ISNUMBER(J346),IF(G346&gt;0,IF(H346&gt;0,I346,0),0),0)</f>
        <v>0</v>
      </c>
      <c r="R346" s="8">
        <f>IF(ISNUMBER(J346)=FALSE,I346,0)</f>
        <v>0</v>
      </c>
    </row>
    <row r="347" spans="1:16" ht="12.75">
      <c r="A347" s="91"/>
      <c r="B347" s="117" t="s">
        <v>26</v>
      </c>
      <c r="C347" s="83"/>
      <c r="D347" s="83"/>
      <c r="E347" s="118" t="s">
        <v>22</v>
      </c>
      <c r="F347" s="83"/>
      <c r="G347" s="83"/>
      <c r="H347" s="136"/>
      <c r="I347" s="83"/>
      <c r="J347" s="136"/>
      <c r="K347" s="83"/>
      <c r="L347" s="93"/>
      <c r="M347" s="84"/>
      <c r="N347" s="84"/>
      <c r="O347" s="84"/>
      <c r="P347" s="84"/>
    </row>
    <row r="348" spans="1:16" ht="12.75">
      <c r="A348" s="91"/>
      <c r="B348" s="117" t="s">
        <v>28</v>
      </c>
      <c r="C348" s="83"/>
      <c r="D348" s="83"/>
      <c r="E348" s="118" t="s">
        <v>329</v>
      </c>
      <c r="F348" s="83"/>
      <c r="G348" s="83"/>
      <c r="H348" s="136"/>
      <c r="I348" s="83"/>
      <c r="J348" s="136"/>
      <c r="K348" s="83"/>
      <c r="L348" s="93"/>
      <c r="M348" s="84"/>
      <c r="N348" s="84"/>
      <c r="O348" s="84"/>
      <c r="P348" s="84"/>
    </row>
    <row r="349" spans="1:16" ht="39" thickBot="1">
      <c r="A349" s="91"/>
      <c r="B349" s="119" t="s">
        <v>30</v>
      </c>
      <c r="C349" s="120"/>
      <c r="D349" s="120"/>
      <c r="E349" s="121" t="s">
        <v>322</v>
      </c>
      <c r="F349" s="120"/>
      <c r="G349" s="120"/>
      <c r="H349" s="138"/>
      <c r="I349" s="120"/>
      <c r="J349" s="138"/>
      <c r="K349" s="120"/>
      <c r="L349" s="93"/>
      <c r="M349" s="84"/>
      <c r="N349" s="84"/>
      <c r="O349" s="84"/>
      <c r="P349" s="84"/>
    </row>
    <row r="350" spans="1:18" ht="13.5" thickTop="1">
      <c r="A350" s="91"/>
      <c r="B350" s="110">
        <v>74</v>
      </c>
      <c r="C350" s="111" t="s">
        <v>330</v>
      </c>
      <c r="D350" s="111"/>
      <c r="E350" s="111" t="s">
        <v>331</v>
      </c>
      <c r="F350" s="112" t="s">
        <v>129</v>
      </c>
      <c r="G350" s="122">
        <v>10</v>
      </c>
      <c r="H350" s="139">
        <f>ROUND(0,2)</f>
        <v>0</v>
      </c>
      <c r="I350" s="124">
        <f>ROUND(H350*G350,2)</f>
        <v>0</v>
      </c>
      <c r="J350" s="144">
        <v>0</v>
      </c>
      <c r="K350" s="124">
        <f>IF(ISNUMBER(J350),ROUND(I350*(J350+1),2),0)</f>
        <v>0</v>
      </c>
      <c r="L350" s="93"/>
      <c r="M350" s="84"/>
      <c r="N350" s="84"/>
      <c r="O350" s="84"/>
      <c r="P350" s="84"/>
      <c r="Q350" s="8">
        <f>IF(ISNUMBER(J350),IF(G350&gt;0,IF(H350&gt;0,I350,0),0),0)</f>
        <v>0</v>
      </c>
      <c r="R350" s="8">
        <f>IF(ISNUMBER(J350)=FALSE,I350,0)</f>
        <v>0</v>
      </c>
    </row>
    <row r="351" spans="1:16" ht="12.75">
      <c r="A351" s="91"/>
      <c r="B351" s="117" t="s">
        <v>26</v>
      </c>
      <c r="C351" s="83"/>
      <c r="D351" s="83"/>
      <c r="E351" s="118" t="s">
        <v>332</v>
      </c>
      <c r="F351" s="83"/>
      <c r="G351" s="83"/>
      <c r="H351" s="136"/>
      <c r="I351" s="83"/>
      <c r="J351" s="136"/>
      <c r="K351" s="83"/>
      <c r="L351" s="93"/>
      <c r="M351" s="84"/>
      <c r="N351" s="84"/>
      <c r="O351" s="84"/>
      <c r="P351" s="84"/>
    </row>
    <row r="352" spans="1:16" ht="12.75">
      <c r="A352" s="91"/>
      <c r="B352" s="117" t="s">
        <v>28</v>
      </c>
      <c r="C352" s="83"/>
      <c r="D352" s="83"/>
      <c r="E352" s="118" t="s">
        <v>333</v>
      </c>
      <c r="F352" s="83"/>
      <c r="G352" s="83"/>
      <c r="H352" s="136"/>
      <c r="I352" s="83"/>
      <c r="J352" s="136"/>
      <c r="K352" s="83"/>
      <c r="L352" s="93"/>
      <c r="M352" s="84"/>
      <c r="N352" s="84"/>
      <c r="O352" s="84"/>
      <c r="P352" s="84"/>
    </row>
    <row r="353" spans="1:16" ht="51.75" thickBot="1">
      <c r="A353" s="91"/>
      <c r="B353" s="119" t="s">
        <v>30</v>
      </c>
      <c r="C353" s="120"/>
      <c r="D353" s="120"/>
      <c r="E353" s="121" t="s">
        <v>334</v>
      </c>
      <c r="F353" s="120"/>
      <c r="G353" s="120"/>
      <c r="H353" s="138"/>
      <c r="I353" s="120"/>
      <c r="J353" s="138"/>
      <c r="K353" s="120"/>
      <c r="L353" s="93"/>
      <c r="M353" s="84"/>
      <c r="N353" s="84"/>
      <c r="O353" s="84"/>
      <c r="P353" s="84"/>
    </row>
    <row r="354" spans="1:18" ht="13.5" thickTop="1">
      <c r="A354" s="91"/>
      <c r="B354" s="110">
        <v>75</v>
      </c>
      <c r="C354" s="111" t="s">
        <v>335</v>
      </c>
      <c r="D354" s="111"/>
      <c r="E354" s="111" t="s">
        <v>336</v>
      </c>
      <c r="F354" s="112" t="s">
        <v>129</v>
      </c>
      <c r="G354" s="122">
        <v>20</v>
      </c>
      <c r="H354" s="139">
        <f>ROUND(0,2)</f>
        <v>0</v>
      </c>
      <c r="I354" s="124">
        <f>ROUND(H354*G354,2)</f>
        <v>0</v>
      </c>
      <c r="J354" s="144">
        <v>0</v>
      </c>
      <c r="K354" s="124">
        <f>IF(ISNUMBER(J354),ROUND(I354*(J354+1),2),0)</f>
        <v>0</v>
      </c>
      <c r="L354" s="93"/>
      <c r="M354" s="84"/>
      <c r="N354" s="84"/>
      <c r="O354" s="84"/>
      <c r="P354" s="84"/>
      <c r="Q354" s="8">
        <f>IF(ISNUMBER(J354),IF(G354&gt;0,IF(H354&gt;0,I354,0),0),0)</f>
        <v>0</v>
      </c>
      <c r="R354" s="8">
        <f>IF(ISNUMBER(J354)=FALSE,I354,0)</f>
        <v>0</v>
      </c>
    </row>
    <row r="355" spans="1:16" ht="12.75">
      <c r="A355" s="91"/>
      <c r="B355" s="117" t="s">
        <v>26</v>
      </c>
      <c r="C355" s="83"/>
      <c r="D355" s="83"/>
      <c r="E355" s="118" t="s">
        <v>22</v>
      </c>
      <c r="F355" s="83"/>
      <c r="G355" s="83"/>
      <c r="H355" s="136"/>
      <c r="I355" s="83"/>
      <c r="J355" s="136"/>
      <c r="K355" s="83"/>
      <c r="L355" s="93"/>
      <c r="M355" s="84"/>
      <c r="N355" s="84"/>
      <c r="O355" s="84"/>
      <c r="P355" s="84"/>
    </row>
    <row r="356" spans="1:16" ht="12.75">
      <c r="A356" s="91"/>
      <c r="B356" s="117" t="s">
        <v>28</v>
      </c>
      <c r="C356" s="83"/>
      <c r="D356" s="83"/>
      <c r="E356" s="118" t="s">
        <v>337</v>
      </c>
      <c r="F356" s="83"/>
      <c r="G356" s="83"/>
      <c r="H356" s="136"/>
      <c r="I356" s="83"/>
      <c r="J356" s="136"/>
      <c r="K356" s="83"/>
      <c r="L356" s="93"/>
      <c r="M356" s="84"/>
      <c r="N356" s="84"/>
      <c r="O356" s="84"/>
      <c r="P356" s="84"/>
    </row>
    <row r="357" spans="1:16" ht="13.5" thickBot="1">
      <c r="A357" s="91"/>
      <c r="B357" s="119" t="s">
        <v>30</v>
      </c>
      <c r="C357" s="120"/>
      <c r="D357" s="120"/>
      <c r="E357" s="121" t="s">
        <v>338</v>
      </c>
      <c r="F357" s="120"/>
      <c r="G357" s="120"/>
      <c r="H357" s="138"/>
      <c r="I357" s="120"/>
      <c r="J357" s="138"/>
      <c r="K357" s="120"/>
      <c r="L357" s="93"/>
      <c r="M357" s="84"/>
      <c r="N357" s="84"/>
      <c r="O357" s="84"/>
      <c r="P357" s="84"/>
    </row>
    <row r="358" spans="1:18" ht="13.5" thickTop="1">
      <c r="A358" s="91"/>
      <c r="B358" s="110">
        <v>76</v>
      </c>
      <c r="C358" s="111" t="s">
        <v>339</v>
      </c>
      <c r="D358" s="111" t="s">
        <v>22</v>
      </c>
      <c r="E358" s="111" t="s">
        <v>340</v>
      </c>
      <c r="F358" s="112" t="s">
        <v>129</v>
      </c>
      <c r="G358" s="122">
        <v>48</v>
      </c>
      <c r="H358" s="139">
        <f>ROUND(0,2)</f>
        <v>0</v>
      </c>
      <c r="I358" s="124">
        <f>ROUND(H358*G358,2)</f>
        <v>0</v>
      </c>
      <c r="J358" s="144">
        <v>0</v>
      </c>
      <c r="K358" s="124">
        <f>IF(ISNUMBER(J358),ROUND(I358*(J358+1),2),0)</f>
        <v>0</v>
      </c>
      <c r="L358" s="93"/>
      <c r="M358" s="84"/>
      <c r="N358" s="84"/>
      <c r="O358" s="84"/>
      <c r="P358" s="84"/>
      <c r="Q358" s="8">
        <f>IF(ISNUMBER(J358),IF(G358&gt;0,IF(H358&gt;0,I358,0),0),0)</f>
        <v>0</v>
      </c>
      <c r="R358" s="8">
        <f>IF(ISNUMBER(J358)=FALSE,I358,0)</f>
        <v>0</v>
      </c>
    </row>
    <row r="359" spans="1:16" ht="12.75">
      <c r="A359" s="91"/>
      <c r="B359" s="117" t="s">
        <v>26</v>
      </c>
      <c r="C359" s="83"/>
      <c r="D359" s="83"/>
      <c r="E359" s="118" t="s">
        <v>22</v>
      </c>
      <c r="F359" s="83"/>
      <c r="G359" s="83"/>
      <c r="H359" s="136"/>
      <c r="I359" s="83"/>
      <c r="J359" s="136"/>
      <c r="K359" s="83"/>
      <c r="L359" s="93"/>
      <c r="M359" s="84"/>
      <c r="N359" s="84"/>
      <c r="O359" s="84"/>
      <c r="P359" s="84"/>
    </row>
    <row r="360" spans="1:16" ht="25.5">
      <c r="A360" s="91"/>
      <c r="B360" s="117" t="s">
        <v>28</v>
      </c>
      <c r="C360" s="83"/>
      <c r="D360" s="83"/>
      <c r="E360" s="118" t="s">
        <v>341</v>
      </c>
      <c r="F360" s="83"/>
      <c r="G360" s="83"/>
      <c r="H360" s="136"/>
      <c r="I360" s="83"/>
      <c r="J360" s="136"/>
      <c r="K360" s="83"/>
      <c r="L360" s="93"/>
      <c r="M360" s="84"/>
      <c r="N360" s="84"/>
      <c r="O360" s="84"/>
      <c r="P360" s="84"/>
    </row>
    <row r="361" spans="1:16" ht="39" thickBot="1">
      <c r="A361" s="91"/>
      <c r="B361" s="119" t="s">
        <v>30</v>
      </c>
      <c r="C361" s="120"/>
      <c r="D361" s="120"/>
      <c r="E361" s="121" t="s">
        <v>342</v>
      </c>
      <c r="F361" s="120"/>
      <c r="G361" s="120"/>
      <c r="H361" s="138"/>
      <c r="I361" s="120"/>
      <c r="J361" s="138"/>
      <c r="K361" s="120"/>
      <c r="L361" s="93"/>
      <c r="M361" s="84"/>
      <c r="N361" s="84"/>
      <c r="O361" s="84"/>
      <c r="P361" s="84"/>
    </row>
    <row r="362" spans="1:18" ht="13.5" thickTop="1">
      <c r="A362" s="91"/>
      <c r="B362" s="110">
        <v>77</v>
      </c>
      <c r="C362" s="111" t="s">
        <v>343</v>
      </c>
      <c r="D362" s="111" t="s">
        <v>22</v>
      </c>
      <c r="E362" s="111" t="s">
        <v>344</v>
      </c>
      <c r="F362" s="112" t="s">
        <v>129</v>
      </c>
      <c r="G362" s="122">
        <v>4</v>
      </c>
      <c r="H362" s="139">
        <f>ROUND(0,2)</f>
        <v>0</v>
      </c>
      <c r="I362" s="124">
        <f>ROUND(H362*G362,2)</f>
        <v>0</v>
      </c>
      <c r="J362" s="144">
        <v>0</v>
      </c>
      <c r="K362" s="124">
        <f>IF(ISNUMBER(J362),ROUND(I362*(J362+1),2),0)</f>
        <v>0</v>
      </c>
      <c r="L362" s="93"/>
      <c r="M362" s="84"/>
      <c r="N362" s="84"/>
      <c r="O362" s="84"/>
      <c r="P362" s="84"/>
      <c r="Q362" s="8">
        <f>IF(ISNUMBER(J362),IF(G362&gt;0,IF(H362&gt;0,I362,0),0),0)</f>
        <v>0</v>
      </c>
      <c r="R362" s="8">
        <f>IF(ISNUMBER(J362)=FALSE,I362,0)</f>
        <v>0</v>
      </c>
    </row>
    <row r="363" spans="1:16" ht="12.75">
      <c r="A363" s="91"/>
      <c r="B363" s="117" t="s">
        <v>26</v>
      </c>
      <c r="C363" s="83"/>
      <c r="D363" s="83"/>
      <c r="E363" s="118" t="s">
        <v>22</v>
      </c>
      <c r="F363" s="83"/>
      <c r="G363" s="83"/>
      <c r="H363" s="136"/>
      <c r="I363" s="83"/>
      <c r="J363" s="136"/>
      <c r="K363" s="83"/>
      <c r="L363" s="93"/>
      <c r="M363" s="84"/>
      <c r="N363" s="84"/>
      <c r="O363" s="84"/>
      <c r="P363" s="84"/>
    </row>
    <row r="364" spans="1:16" ht="25.5">
      <c r="A364" s="91"/>
      <c r="B364" s="117" t="s">
        <v>28</v>
      </c>
      <c r="C364" s="83"/>
      <c r="D364" s="83"/>
      <c r="E364" s="118" t="s">
        <v>345</v>
      </c>
      <c r="F364" s="83"/>
      <c r="G364" s="83"/>
      <c r="H364" s="136"/>
      <c r="I364" s="83"/>
      <c r="J364" s="136"/>
      <c r="K364" s="83"/>
      <c r="L364" s="93"/>
      <c r="M364" s="84"/>
      <c r="N364" s="84"/>
      <c r="O364" s="84"/>
      <c r="P364" s="84"/>
    </row>
    <row r="365" spans="1:16" ht="13.5" thickBot="1">
      <c r="A365" s="91"/>
      <c r="B365" s="119" t="s">
        <v>30</v>
      </c>
      <c r="C365" s="120"/>
      <c r="D365" s="120"/>
      <c r="E365" s="121" t="s">
        <v>346</v>
      </c>
      <c r="F365" s="120"/>
      <c r="G365" s="120"/>
      <c r="H365" s="138"/>
      <c r="I365" s="120"/>
      <c r="J365" s="138"/>
      <c r="K365" s="120"/>
      <c r="L365" s="93"/>
      <c r="M365" s="84"/>
      <c r="N365" s="84"/>
      <c r="O365" s="84"/>
      <c r="P365" s="84"/>
    </row>
    <row r="366" spans="1:18" ht="13.5" thickTop="1">
      <c r="A366" s="91"/>
      <c r="B366" s="110">
        <v>78</v>
      </c>
      <c r="C366" s="111" t="s">
        <v>347</v>
      </c>
      <c r="D366" s="111" t="s">
        <v>22</v>
      </c>
      <c r="E366" s="111" t="s">
        <v>348</v>
      </c>
      <c r="F366" s="112" t="s">
        <v>129</v>
      </c>
      <c r="G366" s="122">
        <v>37</v>
      </c>
      <c r="H366" s="139">
        <f>ROUND(0,2)</f>
        <v>0</v>
      </c>
      <c r="I366" s="124">
        <f>ROUND(H366*G366,2)</f>
        <v>0</v>
      </c>
      <c r="J366" s="144">
        <v>0</v>
      </c>
      <c r="K366" s="124">
        <f>IF(ISNUMBER(J366),ROUND(I366*(J366+1),2),0)</f>
        <v>0</v>
      </c>
      <c r="L366" s="93"/>
      <c r="M366" s="84"/>
      <c r="N366" s="84"/>
      <c r="O366" s="84"/>
      <c r="P366" s="84"/>
      <c r="Q366" s="8">
        <f>IF(ISNUMBER(J366),IF(G366&gt;0,IF(H366&gt;0,I366,0),0),0)</f>
        <v>0</v>
      </c>
      <c r="R366" s="8">
        <f>IF(ISNUMBER(J366)=FALSE,I366,0)</f>
        <v>0</v>
      </c>
    </row>
    <row r="367" spans="1:16" ht="12.75">
      <c r="A367" s="91"/>
      <c r="B367" s="117" t="s">
        <v>26</v>
      </c>
      <c r="C367" s="83"/>
      <c r="D367" s="83"/>
      <c r="E367" s="118" t="s">
        <v>22</v>
      </c>
      <c r="F367" s="83"/>
      <c r="G367" s="83"/>
      <c r="H367" s="136"/>
      <c r="I367" s="83"/>
      <c r="J367" s="136"/>
      <c r="K367" s="83"/>
      <c r="L367" s="93"/>
      <c r="M367" s="84"/>
      <c r="N367" s="84"/>
      <c r="O367" s="84"/>
      <c r="P367" s="84"/>
    </row>
    <row r="368" spans="1:16" ht="12.75">
      <c r="A368" s="91"/>
      <c r="B368" s="117" t="s">
        <v>28</v>
      </c>
      <c r="C368" s="83"/>
      <c r="D368" s="83"/>
      <c r="E368" s="118" t="s">
        <v>349</v>
      </c>
      <c r="F368" s="83"/>
      <c r="G368" s="83"/>
      <c r="H368" s="136"/>
      <c r="I368" s="83"/>
      <c r="J368" s="136"/>
      <c r="K368" s="83"/>
      <c r="L368" s="93"/>
      <c r="M368" s="84"/>
      <c r="N368" s="84"/>
      <c r="O368" s="84"/>
      <c r="P368" s="84"/>
    </row>
    <row r="369" spans="1:16" ht="39" thickBot="1">
      <c r="A369" s="91"/>
      <c r="B369" s="119" t="s">
        <v>30</v>
      </c>
      <c r="C369" s="120"/>
      <c r="D369" s="120"/>
      <c r="E369" s="121" t="s">
        <v>350</v>
      </c>
      <c r="F369" s="120"/>
      <c r="G369" s="120"/>
      <c r="H369" s="138"/>
      <c r="I369" s="120"/>
      <c r="J369" s="138"/>
      <c r="K369" s="120"/>
      <c r="L369" s="93"/>
      <c r="M369" s="84"/>
      <c r="N369" s="84"/>
      <c r="O369" s="84"/>
      <c r="P369" s="84"/>
    </row>
    <row r="370" spans="1:18" ht="13.5" thickTop="1">
      <c r="A370" s="91"/>
      <c r="B370" s="110">
        <v>79</v>
      </c>
      <c r="C370" s="111" t="s">
        <v>351</v>
      </c>
      <c r="D370" s="111" t="s">
        <v>22</v>
      </c>
      <c r="E370" s="111" t="s">
        <v>352</v>
      </c>
      <c r="F370" s="112" t="s">
        <v>129</v>
      </c>
      <c r="G370" s="122">
        <v>3</v>
      </c>
      <c r="H370" s="139">
        <f>ROUND(0,2)</f>
        <v>0</v>
      </c>
      <c r="I370" s="124">
        <f>ROUND(H370*G370,2)</f>
        <v>0</v>
      </c>
      <c r="J370" s="144">
        <v>0</v>
      </c>
      <c r="K370" s="124">
        <f>IF(ISNUMBER(J370),ROUND(I370*(J370+1),2),0)</f>
        <v>0</v>
      </c>
      <c r="L370" s="93"/>
      <c r="M370" s="84"/>
      <c r="N370" s="84"/>
      <c r="O370" s="84"/>
      <c r="P370" s="84"/>
      <c r="Q370" s="8">
        <f>IF(ISNUMBER(J370),IF(G370&gt;0,IF(H370&gt;0,I370,0),0),0)</f>
        <v>0</v>
      </c>
      <c r="R370" s="8">
        <f>IF(ISNUMBER(J370)=FALSE,I370,0)</f>
        <v>0</v>
      </c>
    </row>
    <row r="371" spans="1:16" ht="12.75">
      <c r="A371" s="91"/>
      <c r="B371" s="117" t="s">
        <v>26</v>
      </c>
      <c r="C371" s="83"/>
      <c r="D371" s="83"/>
      <c r="E371" s="118" t="s">
        <v>22</v>
      </c>
      <c r="F371" s="83"/>
      <c r="G371" s="83"/>
      <c r="H371" s="136"/>
      <c r="I371" s="83"/>
      <c r="J371" s="136"/>
      <c r="K371" s="83"/>
      <c r="L371" s="93"/>
      <c r="M371" s="84"/>
      <c r="N371" s="84"/>
      <c r="O371" s="84"/>
      <c r="P371" s="84"/>
    </row>
    <row r="372" spans="1:16" ht="12.75">
      <c r="A372" s="91"/>
      <c r="B372" s="117" t="s">
        <v>28</v>
      </c>
      <c r="C372" s="83"/>
      <c r="D372" s="83"/>
      <c r="E372" s="118" t="s">
        <v>353</v>
      </c>
      <c r="F372" s="83"/>
      <c r="G372" s="83"/>
      <c r="H372" s="136"/>
      <c r="I372" s="83"/>
      <c r="J372" s="136"/>
      <c r="K372" s="83"/>
      <c r="L372" s="93"/>
      <c r="M372" s="84"/>
      <c r="N372" s="84"/>
      <c r="O372" s="84"/>
      <c r="P372" s="84"/>
    </row>
    <row r="373" spans="1:16" ht="13.5" thickBot="1">
      <c r="A373" s="91"/>
      <c r="B373" s="119" t="s">
        <v>30</v>
      </c>
      <c r="C373" s="120"/>
      <c r="D373" s="120"/>
      <c r="E373" s="121" t="s">
        <v>346</v>
      </c>
      <c r="F373" s="120"/>
      <c r="G373" s="120"/>
      <c r="H373" s="138"/>
      <c r="I373" s="120"/>
      <c r="J373" s="138"/>
      <c r="K373" s="120"/>
      <c r="L373" s="93"/>
      <c r="M373" s="84"/>
      <c r="N373" s="84"/>
      <c r="O373" s="84"/>
      <c r="P373" s="84"/>
    </row>
    <row r="374" spans="1:18" ht="13.5" thickTop="1">
      <c r="A374" s="91"/>
      <c r="B374" s="110">
        <v>80</v>
      </c>
      <c r="C374" s="111" t="s">
        <v>354</v>
      </c>
      <c r="D374" s="111" t="s">
        <v>22</v>
      </c>
      <c r="E374" s="111" t="s">
        <v>355</v>
      </c>
      <c r="F374" s="112" t="s">
        <v>78</v>
      </c>
      <c r="G374" s="122">
        <v>886.842</v>
      </c>
      <c r="H374" s="139">
        <f>ROUND(0,2)</f>
        <v>0</v>
      </c>
      <c r="I374" s="124">
        <f>ROUND(H374*G374,2)</f>
        <v>0</v>
      </c>
      <c r="J374" s="144">
        <v>0</v>
      </c>
      <c r="K374" s="124">
        <f>IF(ISNUMBER(J374),ROUND(I374*(J374+1),2),0)</f>
        <v>0</v>
      </c>
      <c r="L374" s="93"/>
      <c r="M374" s="84"/>
      <c r="N374" s="84"/>
      <c r="O374" s="84"/>
      <c r="P374" s="84"/>
      <c r="Q374" s="8">
        <f>IF(ISNUMBER(J374),IF(G374&gt;0,IF(H374&gt;0,I374,0),0),0)</f>
        <v>0</v>
      </c>
      <c r="R374" s="8">
        <f>IF(ISNUMBER(J374)=FALSE,I374,0)</f>
        <v>0</v>
      </c>
    </row>
    <row r="375" spans="1:16" ht="12.75">
      <c r="A375" s="91"/>
      <c r="B375" s="117" t="s">
        <v>26</v>
      </c>
      <c r="C375" s="83"/>
      <c r="D375" s="83"/>
      <c r="E375" s="118" t="s">
        <v>22</v>
      </c>
      <c r="F375" s="83"/>
      <c r="G375" s="83"/>
      <c r="H375" s="136"/>
      <c r="I375" s="83"/>
      <c r="J375" s="136"/>
      <c r="K375" s="83"/>
      <c r="L375" s="93"/>
      <c r="M375" s="84"/>
      <c r="N375" s="84"/>
      <c r="O375" s="84"/>
      <c r="P375" s="84"/>
    </row>
    <row r="376" spans="1:16" ht="89.25">
      <c r="A376" s="91"/>
      <c r="B376" s="117" t="s">
        <v>28</v>
      </c>
      <c r="C376" s="83"/>
      <c r="D376" s="83"/>
      <c r="E376" s="118" t="s">
        <v>356</v>
      </c>
      <c r="F376" s="83"/>
      <c r="G376" s="83"/>
      <c r="H376" s="136"/>
      <c r="I376" s="83"/>
      <c r="J376" s="136"/>
      <c r="K376" s="83"/>
      <c r="L376" s="93"/>
      <c r="M376" s="84"/>
      <c r="N376" s="84"/>
      <c r="O376" s="84"/>
      <c r="P376" s="84"/>
    </row>
    <row r="377" spans="1:16" ht="39" thickBot="1">
      <c r="A377" s="91"/>
      <c r="B377" s="119" t="s">
        <v>30</v>
      </c>
      <c r="C377" s="120"/>
      <c r="D377" s="120"/>
      <c r="E377" s="121" t="s">
        <v>357</v>
      </c>
      <c r="F377" s="120"/>
      <c r="G377" s="120"/>
      <c r="H377" s="138"/>
      <c r="I377" s="120"/>
      <c r="J377" s="138"/>
      <c r="K377" s="120"/>
      <c r="L377" s="93"/>
      <c r="M377" s="84"/>
      <c r="N377" s="84"/>
      <c r="O377" s="84"/>
      <c r="P377" s="84"/>
    </row>
    <row r="378" spans="1:18" ht="13.5" thickTop="1">
      <c r="A378" s="91"/>
      <c r="B378" s="110">
        <v>81</v>
      </c>
      <c r="C378" s="111" t="s">
        <v>358</v>
      </c>
      <c r="D378" s="111" t="s">
        <v>22</v>
      </c>
      <c r="E378" s="111" t="s">
        <v>359</v>
      </c>
      <c r="F378" s="112" t="s">
        <v>78</v>
      </c>
      <c r="G378" s="122">
        <v>886.842</v>
      </c>
      <c r="H378" s="139">
        <f>ROUND(0,2)</f>
        <v>0</v>
      </c>
      <c r="I378" s="124">
        <f>ROUND(H378*G378,2)</f>
        <v>0</v>
      </c>
      <c r="J378" s="144">
        <v>0</v>
      </c>
      <c r="K378" s="124">
        <f>IF(ISNUMBER(J378),ROUND(I378*(J378+1),2),0)</f>
        <v>0</v>
      </c>
      <c r="L378" s="93"/>
      <c r="M378" s="84"/>
      <c r="N378" s="84"/>
      <c r="O378" s="84"/>
      <c r="P378" s="84"/>
      <c r="Q378" s="8">
        <f>IF(ISNUMBER(J378),IF(G378&gt;0,IF(H378&gt;0,I378,0),0),0)</f>
        <v>0</v>
      </c>
      <c r="R378" s="8">
        <f>IF(ISNUMBER(J378)=FALSE,I378,0)</f>
        <v>0</v>
      </c>
    </row>
    <row r="379" spans="1:16" ht="12.75">
      <c r="A379" s="91"/>
      <c r="B379" s="117" t="s">
        <v>26</v>
      </c>
      <c r="C379" s="83"/>
      <c r="D379" s="83"/>
      <c r="E379" s="118" t="s">
        <v>22</v>
      </c>
      <c r="F379" s="83"/>
      <c r="G379" s="83"/>
      <c r="H379" s="136"/>
      <c r="I379" s="83"/>
      <c r="J379" s="136"/>
      <c r="K379" s="83"/>
      <c r="L379" s="93"/>
      <c r="M379" s="84"/>
      <c r="N379" s="84"/>
      <c r="O379" s="84"/>
      <c r="P379" s="84"/>
    </row>
    <row r="380" spans="1:16" ht="12.75">
      <c r="A380" s="91"/>
      <c r="B380" s="117" t="s">
        <v>28</v>
      </c>
      <c r="C380" s="83"/>
      <c r="D380" s="83"/>
      <c r="E380" s="118" t="s">
        <v>360</v>
      </c>
      <c r="F380" s="83"/>
      <c r="G380" s="83"/>
      <c r="H380" s="136"/>
      <c r="I380" s="83"/>
      <c r="J380" s="136"/>
      <c r="K380" s="83"/>
      <c r="L380" s="93"/>
      <c r="M380" s="84"/>
      <c r="N380" s="84"/>
      <c r="O380" s="84"/>
      <c r="P380" s="84"/>
    </row>
    <row r="381" spans="1:16" ht="39" thickBot="1">
      <c r="A381" s="91"/>
      <c r="B381" s="119" t="s">
        <v>30</v>
      </c>
      <c r="C381" s="120"/>
      <c r="D381" s="120"/>
      <c r="E381" s="121" t="s">
        <v>357</v>
      </c>
      <c r="F381" s="120"/>
      <c r="G381" s="120"/>
      <c r="H381" s="138"/>
      <c r="I381" s="120"/>
      <c r="J381" s="138"/>
      <c r="K381" s="120"/>
      <c r="L381" s="93"/>
      <c r="M381" s="84"/>
      <c r="N381" s="84"/>
      <c r="O381" s="84"/>
      <c r="P381" s="84"/>
    </row>
    <row r="382" spans="1:18" ht="13.5" thickTop="1">
      <c r="A382" s="91"/>
      <c r="B382" s="110">
        <v>82</v>
      </c>
      <c r="C382" s="111" t="s">
        <v>361</v>
      </c>
      <c r="D382" s="111"/>
      <c r="E382" s="111" t="s">
        <v>362</v>
      </c>
      <c r="F382" s="112" t="s">
        <v>100</v>
      </c>
      <c r="G382" s="122">
        <v>6</v>
      </c>
      <c r="H382" s="139">
        <f>ROUND(0,2)</f>
        <v>0</v>
      </c>
      <c r="I382" s="124">
        <f>ROUND(H382*G382,2)</f>
        <v>0</v>
      </c>
      <c r="J382" s="144">
        <v>0</v>
      </c>
      <c r="K382" s="124">
        <f>IF(ISNUMBER(J382),ROUND(I382*(J382+1),2),0)</f>
        <v>0</v>
      </c>
      <c r="L382" s="93"/>
      <c r="M382" s="84"/>
      <c r="N382" s="84"/>
      <c r="O382" s="84"/>
      <c r="P382" s="84"/>
      <c r="Q382" s="8">
        <f>IF(ISNUMBER(J382),IF(G382&gt;0,IF(H382&gt;0,I382,0),0),0)</f>
        <v>0</v>
      </c>
      <c r="R382" s="8">
        <f>IF(ISNUMBER(J382)=FALSE,I382,0)</f>
        <v>0</v>
      </c>
    </row>
    <row r="383" spans="1:16" ht="12.75">
      <c r="A383" s="91"/>
      <c r="B383" s="117" t="s">
        <v>26</v>
      </c>
      <c r="C383" s="83"/>
      <c r="D383" s="83"/>
      <c r="E383" s="118" t="s">
        <v>363</v>
      </c>
      <c r="F383" s="83"/>
      <c r="G383" s="83"/>
      <c r="H383" s="136"/>
      <c r="I383" s="83"/>
      <c r="J383" s="136"/>
      <c r="K383" s="83"/>
      <c r="L383" s="93"/>
      <c r="M383" s="84"/>
      <c r="N383" s="84"/>
      <c r="O383" s="84"/>
      <c r="P383" s="84"/>
    </row>
    <row r="384" spans="1:16" ht="12.75">
      <c r="A384" s="91"/>
      <c r="B384" s="117" t="s">
        <v>28</v>
      </c>
      <c r="C384" s="83"/>
      <c r="D384" s="83"/>
      <c r="E384" s="118" t="s">
        <v>364</v>
      </c>
      <c r="F384" s="83"/>
      <c r="G384" s="83"/>
      <c r="H384" s="136"/>
      <c r="I384" s="83"/>
      <c r="J384" s="136"/>
      <c r="K384" s="83"/>
      <c r="L384" s="93"/>
      <c r="M384" s="84"/>
      <c r="N384" s="84"/>
      <c r="O384" s="84"/>
      <c r="P384" s="84"/>
    </row>
    <row r="385" spans="1:16" ht="39" thickBot="1">
      <c r="A385" s="91"/>
      <c r="B385" s="119" t="s">
        <v>30</v>
      </c>
      <c r="C385" s="120"/>
      <c r="D385" s="120"/>
      <c r="E385" s="121" t="s">
        <v>365</v>
      </c>
      <c r="F385" s="120"/>
      <c r="G385" s="120"/>
      <c r="H385" s="138"/>
      <c r="I385" s="120"/>
      <c r="J385" s="138"/>
      <c r="K385" s="120"/>
      <c r="L385" s="93"/>
      <c r="M385" s="84"/>
      <c r="N385" s="84"/>
      <c r="O385" s="84"/>
      <c r="P385" s="84"/>
    </row>
    <row r="386" spans="1:18" ht="13.5" thickTop="1">
      <c r="A386" s="91"/>
      <c r="B386" s="110">
        <v>83</v>
      </c>
      <c r="C386" s="111" t="s">
        <v>366</v>
      </c>
      <c r="D386" s="111"/>
      <c r="E386" s="111" t="s">
        <v>367</v>
      </c>
      <c r="F386" s="112" t="s">
        <v>100</v>
      </c>
      <c r="G386" s="122">
        <v>1203.769</v>
      </c>
      <c r="H386" s="139">
        <f>ROUND(0,2)</f>
        <v>0</v>
      </c>
      <c r="I386" s="124">
        <f>ROUND(H386*G386,2)</f>
        <v>0</v>
      </c>
      <c r="J386" s="144">
        <v>0</v>
      </c>
      <c r="K386" s="124">
        <f>IF(ISNUMBER(J386),ROUND(I386*(J386+1),2),0)</f>
        <v>0</v>
      </c>
      <c r="L386" s="93"/>
      <c r="M386" s="84"/>
      <c r="N386" s="84"/>
      <c r="O386" s="84"/>
      <c r="P386" s="84"/>
      <c r="Q386" s="8">
        <f>IF(ISNUMBER(J386),IF(G386&gt;0,IF(H386&gt;0,I386,0),0),0)</f>
        <v>0</v>
      </c>
      <c r="R386" s="8">
        <f>IF(ISNUMBER(J386)=FALSE,I386,0)</f>
        <v>0</v>
      </c>
    </row>
    <row r="387" spans="1:16" ht="12.75">
      <c r="A387" s="91"/>
      <c r="B387" s="117" t="s">
        <v>26</v>
      </c>
      <c r="C387" s="83"/>
      <c r="D387" s="83"/>
      <c r="E387" s="118" t="s">
        <v>363</v>
      </c>
      <c r="F387" s="83"/>
      <c r="G387" s="83"/>
      <c r="H387" s="136"/>
      <c r="I387" s="83"/>
      <c r="J387" s="136"/>
      <c r="K387" s="83"/>
      <c r="L387" s="93"/>
      <c r="M387" s="84"/>
      <c r="N387" s="84"/>
      <c r="O387" s="84"/>
      <c r="P387" s="84"/>
    </row>
    <row r="388" spans="1:16" ht="63.75">
      <c r="A388" s="91"/>
      <c r="B388" s="117" t="s">
        <v>28</v>
      </c>
      <c r="C388" s="83"/>
      <c r="D388" s="83"/>
      <c r="E388" s="118" t="s">
        <v>368</v>
      </c>
      <c r="F388" s="83"/>
      <c r="G388" s="83"/>
      <c r="H388" s="136"/>
      <c r="I388" s="83"/>
      <c r="J388" s="136"/>
      <c r="K388" s="83"/>
      <c r="L388" s="93"/>
      <c r="M388" s="84"/>
      <c r="N388" s="84"/>
      <c r="O388" s="84"/>
      <c r="P388" s="84"/>
    </row>
    <row r="389" spans="1:16" ht="39" thickBot="1">
      <c r="A389" s="91"/>
      <c r="B389" s="119" t="s">
        <v>30</v>
      </c>
      <c r="C389" s="120"/>
      <c r="D389" s="120"/>
      <c r="E389" s="121" t="s">
        <v>365</v>
      </c>
      <c r="F389" s="120"/>
      <c r="G389" s="120"/>
      <c r="H389" s="138"/>
      <c r="I389" s="120"/>
      <c r="J389" s="138"/>
      <c r="K389" s="120"/>
      <c r="L389" s="93"/>
      <c r="M389" s="84"/>
      <c r="N389" s="84"/>
      <c r="O389" s="84"/>
      <c r="P389" s="84"/>
    </row>
    <row r="390" spans="1:18" ht="13.5" thickTop="1">
      <c r="A390" s="91"/>
      <c r="B390" s="110">
        <v>84</v>
      </c>
      <c r="C390" s="111" t="s">
        <v>369</v>
      </c>
      <c r="D390" s="111" t="s">
        <v>22</v>
      </c>
      <c r="E390" s="111" t="s">
        <v>370</v>
      </c>
      <c r="F390" s="112" t="s">
        <v>100</v>
      </c>
      <c r="G390" s="122">
        <v>47.18</v>
      </c>
      <c r="H390" s="139">
        <f>ROUND(0,2)</f>
        <v>0</v>
      </c>
      <c r="I390" s="124">
        <f>ROUND(H390*G390,2)</f>
        <v>0</v>
      </c>
      <c r="J390" s="144">
        <v>0</v>
      </c>
      <c r="K390" s="124">
        <f>IF(ISNUMBER(J390),ROUND(I390*(J390+1),2),0)</f>
        <v>0</v>
      </c>
      <c r="L390" s="93"/>
      <c r="M390" s="84"/>
      <c r="N390" s="84"/>
      <c r="O390" s="84"/>
      <c r="P390" s="84"/>
      <c r="Q390" s="8">
        <f>IF(ISNUMBER(J390),IF(G390&gt;0,IF(H390&gt;0,I390,0),0),0)</f>
        <v>0</v>
      </c>
      <c r="R390" s="8">
        <f>IF(ISNUMBER(J390)=FALSE,I390,0)</f>
        <v>0</v>
      </c>
    </row>
    <row r="391" spans="1:16" ht="12.75">
      <c r="A391" s="91"/>
      <c r="B391" s="117" t="s">
        <v>26</v>
      </c>
      <c r="C391" s="83"/>
      <c r="D391" s="83"/>
      <c r="E391" s="118" t="s">
        <v>371</v>
      </c>
      <c r="F391" s="83"/>
      <c r="G391" s="83"/>
      <c r="H391" s="136"/>
      <c r="I391" s="83"/>
      <c r="J391" s="136"/>
      <c r="K391" s="83"/>
      <c r="L391" s="93"/>
      <c r="M391" s="84"/>
      <c r="N391" s="84"/>
      <c r="O391" s="84"/>
      <c r="P391" s="84"/>
    </row>
    <row r="392" spans="1:16" ht="12.75">
      <c r="A392" s="91"/>
      <c r="B392" s="117" t="s">
        <v>28</v>
      </c>
      <c r="C392" s="83"/>
      <c r="D392" s="83"/>
      <c r="E392" s="118" t="s">
        <v>372</v>
      </c>
      <c r="F392" s="83"/>
      <c r="G392" s="83"/>
      <c r="H392" s="136"/>
      <c r="I392" s="83"/>
      <c r="J392" s="136"/>
      <c r="K392" s="83"/>
      <c r="L392" s="93"/>
      <c r="M392" s="84"/>
      <c r="N392" s="84"/>
      <c r="O392" s="84"/>
      <c r="P392" s="84"/>
    </row>
    <row r="393" spans="1:16" ht="39" thickBot="1">
      <c r="A393" s="91"/>
      <c r="B393" s="119" t="s">
        <v>30</v>
      </c>
      <c r="C393" s="120"/>
      <c r="D393" s="120"/>
      <c r="E393" s="121" t="s">
        <v>373</v>
      </c>
      <c r="F393" s="120"/>
      <c r="G393" s="120"/>
      <c r="H393" s="138"/>
      <c r="I393" s="120"/>
      <c r="J393" s="138"/>
      <c r="K393" s="120"/>
      <c r="L393" s="93"/>
      <c r="M393" s="84"/>
      <c r="N393" s="84"/>
      <c r="O393" s="84"/>
      <c r="P393" s="84"/>
    </row>
    <row r="394" spans="1:18" ht="13.5" thickTop="1">
      <c r="A394" s="91"/>
      <c r="B394" s="110">
        <v>85</v>
      </c>
      <c r="C394" s="111" t="s">
        <v>374</v>
      </c>
      <c r="D394" s="111"/>
      <c r="E394" s="111" t="s">
        <v>375</v>
      </c>
      <c r="F394" s="112" t="s">
        <v>100</v>
      </c>
      <c r="G394" s="122">
        <v>29.07</v>
      </c>
      <c r="H394" s="139">
        <f>ROUND(0,2)</f>
        <v>0</v>
      </c>
      <c r="I394" s="124">
        <f>ROUND(H394*G394,2)</f>
        <v>0</v>
      </c>
      <c r="J394" s="144">
        <v>0</v>
      </c>
      <c r="K394" s="124">
        <f>IF(ISNUMBER(J394),ROUND(I394*(J394+1),2),0)</f>
        <v>0</v>
      </c>
      <c r="L394" s="93"/>
      <c r="M394" s="84"/>
      <c r="N394" s="84"/>
      <c r="O394" s="84"/>
      <c r="P394" s="84"/>
      <c r="Q394" s="8">
        <f>IF(ISNUMBER(J394),IF(G394&gt;0,IF(H394&gt;0,I394,0),0),0)</f>
        <v>0</v>
      </c>
      <c r="R394" s="8">
        <f>IF(ISNUMBER(J394)=FALSE,I394,0)</f>
        <v>0</v>
      </c>
    </row>
    <row r="395" spans="1:16" ht="12.75">
      <c r="A395" s="91"/>
      <c r="B395" s="117" t="s">
        <v>26</v>
      </c>
      <c r="C395" s="83"/>
      <c r="D395" s="83"/>
      <c r="E395" s="118" t="s">
        <v>22</v>
      </c>
      <c r="F395" s="83"/>
      <c r="G395" s="83"/>
      <c r="H395" s="136"/>
      <c r="I395" s="83"/>
      <c r="J395" s="136"/>
      <c r="K395" s="83"/>
      <c r="L395" s="93"/>
      <c r="M395" s="84"/>
      <c r="N395" s="84"/>
      <c r="O395" s="84"/>
      <c r="P395" s="84"/>
    </row>
    <row r="396" spans="1:16" ht="12.75">
      <c r="A396" s="91"/>
      <c r="B396" s="117" t="s">
        <v>28</v>
      </c>
      <c r="C396" s="83"/>
      <c r="D396" s="83"/>
      <c r="E396" s="118" t="s">
        <v>376</v>
      </c>
      <c r="F396" s="83"/>
      <c r="G396" s="83"/>
      <c r="H396" s="136"/>
      <c r="I396" s="83"/>
      <c r="J396" s="136"/>
      <c r="K396" s="83"/>
      <c r="L396" s="93"/>
      <c r="M396" s="84"/>
      <c r="N396" s="84"/>
      <c r="O396" s="84"/>
      <c r="P396" s="84"/>
    </row>
    <row r="397" spans="1:16" ht="64.5" thickBot="1">
      <c r="A397" s="91"/>
      <c r="B397" s="119" t="s">
        <v>30</v>
      </c>
      <c r="C397" s="120"/>
      <c r="D397" s="120"/>
      <c r="E397" s="121" t="s">
        <v>377</v>
      </c>
      <c r="F397" s="120"/>
      <c r="G397" s="120"/>
      <c r="H397" s="138"/>
      <c r="I397" s="120"/>
      <c r="J397" s="138"/>
      <c r="K397" s="120"/>
      <c r="L397" s="93"/>
      <c r="M397" s="84"/>
      <c r="N397" s="84"/>
      <c r="O397" s="84"/>
      <c r="P397" s="84"/>
    </row>
    <row r="398" spans="1:18" ht="13.5" thickTop="1">
      <c r="A398" s="91"/>
      <c r="B398" s="110">
        <v>86</v>
      </c>
      <c r="C398" s="111" t="s">
        <v>378</v>
      </c>
      <c r="D398" s="111" t="s">
        <v>22</v>
      </c>
      <c r="E398" s="111" t="s">
        <v>379</v>
      </c>
      <c r="F398" s="112" t="s">
        <v>100</v>
      </c>
      <c r="G398" s="122">
        <v>2310.095</v>
      </c>
      <c r="H398" s="139">
        <f>ROUND(0,2)</f>
        <v>0</v>
      </c>
      <c r="I398" s="124">
        <f>ROUND(H398*G398,2)</f>
        <v>0</v>
      </c>
      <c r="J398" s="144">
        <v>0</v>
      </c>
      <c r="K398" s="124">
        <f>IF(ISNUMBER(J398),ROUND(I398*(J398+1),2),0)</f>
        <v>0</v>
      </c>
      <c r="L398" s="93"/>
      <c r="M398" s="84"/>
      <c r="N398" s="84"/>
      <c r="O398" s="84"/>
      <c r="P398" s="84"/>
      <c r="Q398" s="8">
        <f>IF(ISNUMBER(J398),IF(G398&gt;0,IF(H398&gt;0,I398,0),0),0)</f>
        <v>0</v>
      </c>
      <c r="R398" s="8">
        <f>IF(ISNUMBER(J398)=FALSE,I398,0)</f>
        <v>0</v>
      </c>
    </row>
    <row r="399" spans="1:16" ht="12.75">
      <c r="A399" s="91"/>
      <c r="B399" s="117" t="s">
        <v>26</v>
      </c>
      <c r="C399" s="83"/>
      <c r="D399" s="83"/>
      <c r="E399" s="118" t="s">
        <v>380</v>
      </c>
      <c r="F399" s="83"/>
      <c r="G399" s="83"/>
      <c r="H399" s="136"/>
      <c r="I399" s="83"/>
      <c r="J399" s="136"/>
      <c r="K399" s="83"/>
      <c r="L399" s="93"/>
      <c r="M399" s="84"/>
      <c r="N399" s="84"/>
      <c r="O399" s="84"/>
      <c r="P399" s="84"/>
    </row>
    <row r="400" spans="1:16" ht="12.75">
      <c r="A400" s="91"/>
      <c r="B400" s="117" t="s">
        <v>28</v>
      </c>
      <c r="C400" s="83"/>
      <c r="D400" s="83"/>
      <c r="E400" s="118" t="s">
        <v>381</v>
      </c>
      <c r="F400" s="83"/>
      <c r="G400" s="83"/>
      <c r="H400" s="136"/>
      <c r="I400" s="83"/>
      <c r="J400" s="136"/>
      <c r="K400" s="83"/>
      <c r="L400" s="93"/>
      <c r="M400" s="84"/>
      <c r="N400" s="84"/>
      <c r="O400" s="84"/>
      <c r="P400" s="84"/>
    </row>
    <row r="401" spans="1:16" ht="39" thickBot="1">
      <c r="A401" s="91"/>
      <c r="B401" s="119" t="s">
        <v>30</v>
      </c>
      <c r="C401" s="120"/>
      <c r="D401" s="120"/>
      <c r="E401" s="121" t="s">
        <v>382</v>
      </c>
      <c r="F401" s="120"/>
      <c r="G401" s="120"/>
      <c r="H401" s="138"/>
      <c r="I401" s="120"/>
      <c r="J401" s="138"/>
      <c r="K401" s="120"/>
      <c r="L401" s="93"/>
      <c r="M401" s="84"/>
      <c r="N401" s="84"/>
      <c r="O401" s="84"/>
      <c r="P401" s="84"/>
    </row>
    <row r="402" spans="1:18" ht="13.5" thickTop="1">
      <c r="A402" s="91"/>
      <c r="B402" s="110">
        <v>87</v>
      </c>
      <c r="C402" s="111" t="s">
        <v>383</v>
      </c>
      <c r="D402" s="111" t="s">
        <v>22</v>
      </c>
      <c r="E402" s="111" t="s">
        <v>384</v>
      </c>
      <c r="F402" s="112" t="s">
        <v>100</v>
      </c>
      <c r="G402" s="122">
        <v>3858.4</v>
      </c>
      <c r="H402" s="139">
        <f>ROUND(0,2)</f>
        <v>0</v>
      </c>
      <c r="I402" s="124">
        <f>ROUND(H402*G402,2)</f>
        <v>0</v>
      </c>
      <c r="J402" s="144">
        <v>0</v>
      </c>
      <c r="K402" s="124">
        <f>IF(ISNUMBER(J402),ROUND(I402*(J402+1),2),0)</f>
        <v>0</v>
      </c>
      <c r="L402" s="93"/>
      <c r="M402" s="84"/>
      <c r="N402" s="84"/>
      <c r="O402" s="84"/>
      <c r="P402" s="84"/>
      <c r="Q402" s="8">
        <f>IF(ISNUMBER(J402),IF(G402&gt;0,IF(H402&gt;0,I402,0),0),0)</f>
        <v>0</v>
      </c>
      <c r="R402" s="8">
        <f>IF(ISNUMBER(J402)=FALSE,I402,0)</f>
        <v>0</v>
      </c>
    </row>
    <row r="403" spans="1:16" ht="12.75">
      <c r="A403" s="91"/>
      <c r="B403" s="117" t="s">
        <v>26</v>
      </c>
      <c r="C403" s="83"/>
      <c r="D403" s="83"/>
      <c r="E403" s="118" t="s">
        <v>22</v>
      </c>
      <c r="F403" s="83"/>
      <c r="G403" s="83"/>
      <c r="H403" s="136"/>
      <c r="I403" s="83"/>
      <c r="J403" s="136"/>
      <c r="K403" s="83"/>
      <c r="L403" s="93"/>
      <c r="M403" s="84"/>
      <c r="N403" s="84"/>
      <c r="O403" s="84"/>
      <c r="P403" s="84"/>
    </row>
    <row r="404" spans="1:16" ht="12.75">
      <c r="A404" s="91"/>
      <c r="B404" s="117" t="s">
        <v>28</v>
      </c>
      <c r="C404" s="83"/>
      <c r="D404" s="83"/>
      <c r="E404" s="118" t="s">
        <v>385</v>
      </c>
      <c r="F404" s="83"/>
      <c r="G404" s="83"/>
      <c r="H404" s="136"/>
      <c r="I404" s="83"/>
      <c r="J404" s="136"/>
      <c r="K404" s="83"/>
      <c r="L404" s="93"/>
      <c r="M404" s="84"/>
      <c r="N404" s="84"/>
      <c r="O404" s="84"/>
      <c r="P404" s="84"/>
    </row>
    <row r="405" spans="1:16" ht="39" thickBot="1">
      <c r="A405" s="91"/>
      <c r="B405" s="119" t="s">
        <v>30</v>
      </c>
      <c r="C405" s="120"/>
      <c r="D405" s="120"/>
      <c r="E405" s="121" t="s">
        <v>382</v>
      </c>
      <c r="F405" s="120"/>
      <c r="G405" s="120"/>
      <c r="H405" s="138"/>
      <c r="I405" s="120"/>
      <c r="J405" s="138"/>
      <c r="K405" s="120"/>
      <c r="L405" s="93"/>
      <c r="M405" s="84"/>
      <c r="N405" s="84"/>
      <c r="O405" s="84"/>
      <c r="P405" s="84"/>
    </row>
    <row r="406" spans="1:18" ht="13.5" thickTop="1">
      <c r="A406" s="91"/>
      <c r="B406" s="110">
        <v>88</v>
      </c>
      <c r="C406" s="111" t="s">
        <v>386</v>
      </c>
      <c r="D406" s="111"/>
      <c r="E406" s="111" t="s">
        <v>387</v>
      </c>
      <c r="F406" s="112" t="s">
        <v>100</v>
      </c>
      <c r="G406" s="122">
        <v>788.603</v>
      </c>
      <c r="H406" s="139">
        <f>ROUND(0,2)</f>
        <v>0</v>
      </c>
      <c r="I406" s="124">
        <f>ROUND(H406*G406,2)</f>
        <v>0</v>
      </c>
      <c r="J406" s="144">
        <v>0</v>
      </c>
      <c r="K406" s="124">
        <f>IF(ISNUMBER(J406),ROUND(I406*(J406+1),2),0)</f>
        <v>0</v>
      </c>
      <c r="L406" s="93"/>
      <c r="M406" s="84"/>
      <c r="N406" s="84"/>
      <c r="O406" s="84"/>
      <c r="P406" s="84"/>
      <c r="Q406" s="8">
        <f>IF(ISNUMBER(J406),IF(G406&gt;0,IF(H406&gt;0,I406,0),0),0)</f>
        <v>0</v>
      </c>
      <c r="R406" s="8">
        <f>IF(ISNUMBER(J406)=FALSE,I406,0)</f>
        <v>0</v>
      </c>
    </row>
    <row r="407" spans="1:16" ht="12.75">
      <c r="A407" s="91"/>
      <c r="B407" s="117" t="s">
        <v>26</v>
      </c>
      <c r="C407" s="83"/>
      <c r="D407" s="83"/>
      <c r="E407" s="118" t="s">
        <v>22</v>
      </c>
      <c r="F407" s="83"/>
      <c r="G407" s="83"/>
      <c r="H407" s="136"/>
      <c r="I407" s="83"/>
      <c r="J407" s="136"/>
      <c r="K407" s="83"/>
      <c r="L407" s="93"/>
      <c r="M407" s="84"/>
      <c r="N407" s="84"/>
      <c r="O407" s="84"/>
      <c r="P407" s="84"/>
    </row>
    <row r="408" spans="1:16" ht="25.5">
      <c r="A408" s="91"/>
      <c r="B408" s="117" t="s">
        <v>28</v>
      </c>
      <c r="C408" s="83"/>
      <c r="D408" s="83"/>
      <c r="E408" s="118" t="s">
        <v>388</v>
      </c>
      <c r="F408" s="83"/>
      <c r="G408" s="83"/>
      <c r="H408" s="136"/>
      <c r="I408" s="83"/>
      <c r="J408" s="136"/>
      <c r="K408" s="83"/>
      <c r="L408" s="93"/>
      <c r="M408" s="84"/>
      <c r="N408" s="84"/>
      <c r="O408" s="84"/>
      <c r="P408" s="84"/>
    </row>
    <row r="409" spans="1:16" ht="90" thickBot="1">
      <c r="A409" s="91"/>
      <c r="B409" s="119" t="s">
        <v>30</v>
      </c>
      <c r="C409" s="120"/>
      <c r="D409" s="120"/>
      <c r="E409" s="121" t="s">
        <v>389</v>
      </c>
      <c r="F409" s="120"/>
      <c r="G409" s="120"/>
      <c r="H409" s="138"/>
      <c r="I409" s="120"/>
      <c r="J409" s="138"/>
      <c r="K409" s="120"/>
      <c r="L409" s="93"/>
      <c r="M409" s="84"/>
      <c r="N409" s="84"/>
      <c r="O409" s="84"/>
      <c r="P409" s="84"/>
    </row>
    <row r="410" spans="1:18" ht="13.5" thickTop="1">
      <c r="A410" s="91"/>
      <c r="B410" s="110" t="s">
        <v>22</v>
      </c>
      <c r="C410" s="111" t="s">
        <v>390</v>
      </c>
      <c r="D410" s="111"/>
      <c r="E410" s="111" t="s">
        <v>391</v>
      </c>
      <c r="F410" s="112" t="s">
        <v>100</v>
      </c>
      <c r="G410" s="122">
        <v>46</v>
      </c>
      <c r="H410" s="139">
        <f>ROUND(0,2)</f>
        <v>0</v>
      </c>
      <c r="I410" s="124">
        <f>ROUND(H410*G410,2)</f>
        <v>0</v>
      </c>
      <c r="J410" s="144">
        <v>0</v>
      </c>
      <c r="K410" s="124">
        <f>IF(ISNUMBER(J410),ROUND(I410*(J410+1),2),0)</f>
        <v>0</v>
      </c>
      <c r="L410" s="93"/>
      <c r="M410" s="84"/>
      <c r="N410" s="84"/>
      <c r="O410" s="84"/>
      <c r="P410" s="84"/>
      <c r="Q410" s="8">
        <f>IF(ISNUMBER(J410),IF(G410&gt;0,IF(H410&gt;0,I410,0),0),0)</f>
        <v>0</v>
      </c>
      <c r="R410" s="8">
        <f>IF(ISNUMBER(J410)=FALSE,I410,0)</f>
        <v>0</v>
      </c>
    </row>
    <row r="411" spans="1:16" ht="12.75">
      <c r="A411" s="91"/>
      <c r="B411" s="117" t="s">
        <v>26</v>
      </c>
      <c r="C411" s="83"/>
      <c r="D411" s="83"/>
      <c r="E411" s="118" t="s">
        <v>22</v>
      </c>
      <c r="F411" s="83"/>
      <c r="G411" s="83"/>
      <c r="H411" s="136"/>
      <c r="I411" s="83"/>
      <c r="J411" s="136"/>
      <c r="K411" s="83"/>
      <c r="L411" s="93"/>
      <c r="M411" s="84"/>
      <c r="N411" s="84"/>
      <c r="O411" s="84"/>
      <c r="P411" s="84"/>
    </row>
    <row r="412" spans="1:16" ht="12.75">
      <c r="A412" s="91"/>
      <c r="B412" s="117" t="s">
        <v>28</v>
      </c>
      <c r="C412" s="83"/>
      <c r="D412" s="83"/>
      <c r="E412" s="118" t="s">
        <v>392</v>
      </c>
      <c r="F412" s="83"/>
      <c r="G412" s="83"/>
      <c r="H412" s="136"/>
      <c r="I412" s="83"/>
      <c r="J412" s="136"/>
      <c r="K412" s="83"/>
      <c r="L412" s="93"/>
      <c r="M412" s="84"/>
      <c r="N412" s="84"/>
      <c r="O412" s="84"/>
      <c r="P412" s="84"/>
    </row>
    <row r="413" spans="1:16" ht="64.5" thickBot="1">
      <c r="A413" s="91"/>
      <c r="B413" s="119" t="s">
        <v>30</v>
      </c>
      <c r="C413" s="120"/>
      <c r="D413" s="120"/>
      <c r="E413" s="121" t="s">
        <v>393</v>
      </c>
      <c r="F413" s="120"/>
      <c r="G413" s="120"/>
      <c r="H413" s="138"/>
      <c r="I413" s="120"/>
      <c r="J413" s="138"/>
      <c r="K413" s="120"/>
      <c r="L413" s="93"/>
      <c r="M413" s="84"/>
      <c r="N413" s="84"/>
      <c r="O413" s="84"/>
      <c r="P413" s="84"/>
    </row>
    <row r="414" spans="1:18" ht="13.5" thickTop="1">
      <c r="A414" s="91"/>
      <c r="B414" s="110">
        <v>89</v>
      </c>
      <c r="C414" s="111" t="s">
        <v>394</v>
      </c>
      <c r="D414" s="111"/>
      <c r="E414" s="111" t="s">
        <v>395</v>
      </c>
      <c r="F414" s="112" t="s">
        <v>78</v>
      </c>
      <c r="G414" s="122">
        <v>106.12</v>
      </c>
      <c r="H414" s="139">
        <f>ROUND(0,2)</f>
        <v>0</v>
      </c>
      <c r="I414" s="124">
        <f>ROUND(H414*G414,2)</f>
        <v>0</v>
      </c>
      <c r="J414" s="144">
        <v>0</v>
      </c>
      <c r="K414" s="124">
        <f>IF(ISNUMBER(J414),ROUND(I414*(J414+1),2),0)</f>
        <v>0</v>
      </c>
      <c r="L414" s="93"/>
      <c r="M414" s="84"/>
      <c r="N414" s="84"/>
      <c r="O414" s="84"/>
      <c r="P414" s="84"/>
      <c r="Q414" s="8">
        <f>IF(ISNUMBER(J414),IF(G414&gt;0,IF(H414&gt;0,I414,0),0),0)</f>
        <v>0</v>
      </c>
      <c r="R414" s="8">
        <f>IF(ISNUMBER(J414)=FALSE,I414,0)</f>
        <v>0</v>
      </c>
    </row>
    <row r="415" spans="1:16" ht="12.75">
      <c r="A415" s="91"/>
      <c r="B415" s="117" t="s">
        <v>26</v>
      </c>
      <c r="C415" s="83"/>
      <c r="D415" s="83"/>
      <c r="E415" s="118" t="s">
        <v>22</v>
      </c>
      <c r="F415" s="83"/>
      <c r="G415" s="83"/>
      <c r="H415" s="136"/>
      <c r="I415" s="83"/>
      <c r="J415" s="136"/>
      <c r="K415" s="83"/>
      <c r="L415" s="93"/>
      <c r="M415" s="84"/>
      <c r="N415" s="84"/>
      <c r="O415" s="84"/>
      <c r="P415" s="84"/>
    </row>
    <row r="416" spans="1:16" ht="12.75">
      <c r="A416" s="91"/>
      <c r="B416" s="117" t="s">
        <v>28</v>
      </c>
      <c r="C416" s="83"/>
      <c r="D416" s="83"/>
      <c r="E416" s="118" t="s">
        <v>396</v>
      </c>
      <c r="F416" s="83"/>
      <c r="G416" s="83"/>
      <c r="H416" s="136"/>
      <c r="I416" s="83"/>
      <c r="J416" s="136"/>
      <c r="K416" s="83"/>
      <c r="L416" s="93"/>
      <c r="M416" s="84"/>
      <c r="N416" s="84"/>
      <c r="O416" s="84"/>
      <c r="P416" s="84"/>
    </row>
    <row r="417" spans="1:16" ht="90" thickBot="1">
      <c r="A417" s="91"/>
      <c r="B417" s="119" t="s">
        <v>30</v>
      </c>
      <c r="C417" s="120"/>
      <c r="D417" s="120"/>
      <c r="E417" s="121" t="s">
        <v>397</v>
      </c>
      <c r="F417" s="120"/>
      <c r="G417" s="120"/>
      <c r="H417" s="138"/>
      <c r="I417" s="120"/>
      <c r="J417" s="138"/>
      <c r="K417" s="120"/>
      <c r="L417" s="93"/>
      <c r="M417" s="84"/>
      <c r="N417" s="84"/>
      <c r="O417" s="84"/>
      <c r="P417" s="84"/>
    </row>
    <row r="418" spans="1:18" ht="13.5" thickTop="1">
      <c r="A418" s="91"/>
      <c r="B418" s="110">
        <v>90</v>
      </c>
      <c r="C418" s="111" t="s">
        <v>398</v>
      </c>
      <c r="D418" s="111"/>
      <c r="E418" s="111" t="s">
        <v>399</v>
      </c>
      <c r="F418" s="112" t="s">
        <v>400</v>
      </c>
      <c r="G418" s="122">
        <v>132.6</v>
      </c>
      <c r="H418" s="139">
        <f>ROUND(0,2)</f>
        <v>0</v>
      </c>
      <c r="I418" s="124">
        <f>ROUND(H418*G418,2)</f>
        <v>0</v>
      </c>
      <c r="J418" s="144">
        <v>0</v>
      </c>
      <c r="K418" s="124">
        <f>IF(ISNUMBER(J418),ROUND(I418*(J418+1),2),0)</f>
        <v>0</v>
      </c>
      <c r="L418" s="93"/>
      <c r="M418" s="84"/>
      <c r="N418" s="84"/>
      <c r="O418" s="84"/>
      <c r="P418" s="84"/>
      <c r="Q418" s="8">
        <f>IF(ISNUMBER(J418),IF(G418&gt;0,IF(H418&gt;0,I418,0),0),0)</f>
        <v>0</v>
      </c>
      <c r="R418" s="8">
        <f>IF(ISNUMBER(J418)=FALSE,I418,0)</f>
        <v>0</v>
      </c>
    </row>
    <row r="419" spans="1:16" ht="12.75">
      <c r="A419" s="91"/>
      <c r="B419" s="117" t="s">
        <v>26</v>
      </c>
      <c r="C419" s="83"/>
      <c r="D419" s="83"/>
      <c r="E419" s="118" t="s">
        <v>401</v>
      </c>
      <c r="F419" s="83"/>
      <c r="G419" s="83"/>
      <c r="H419" s="136"/>
      <c r="I419" s="83"/>
      <c r="J419" s="136"/>
      <c r="K419" s="83"/>
      <c r="L419" s="93"/>
      <c r="M419" s="84"/>
      <c r="N419" s="84"/>
      <c r="O419" s="84"/>
      <c r="P419" s="84"/>
    </row>
    <row r="420" spans="1:16" ht="12.75">
      <c r="A420" s="91"/>
      <c r="B420" s="117" t="s">
        <v>28</v>
      </c>
      <c r="C420" s="83"/>
      <c r="D420" s="83"/>
      <c r="E420" s="118" t="s">
        <v>402</v>
      </c>
      <c r="F420" s="83"/>
      <c r="G420" s="83"/>
      <c r="H420" s="136"/>
      <c r="I420" s="83"/>
      <c r="J420" s="136"/>
      <c r="K420" s="83"/>
      <c r="L420" s="93"/>
      <c r="M420" s="84"/>
      <c r="N420" s="84"/>
      <c r="O420" s="84"/>
      <c r="P420" s="84"/>
    </row>
    <row r="421" spans="1:16" ht="332.25" thickBot="1">
      <c r="A421" s="91"/>
      <c r="B421" s="119" t="s">
        <v>30</v>
      </c>
      <c r="C421" s="120"/>
      <c r="D421" s="120"/>
      <c r="E421" s="121" t="s">
        <v>403</v>
      </c>
      <c r="F421" s="120"/>
      <c r="G421" s="120"/>
      <c r="H421" s="138"/>
      <c r="I421" s="120"/>
      <c r="J421" s="138"/>
      <c r="K421" s="120"/>
      <c r="L421" s="93"/>
      <c r="M421" s="84"/>
      <c r="N421" s="84"/>
      <c r="O421" s="84"/>
      <c r="P421" s="84"/>
    </row>
    <row r="422" spans="1:18" ht="13.5" thickTop="1">
      <c r="A422" s="91"/>
      <c r="B422" s="110">
        <v>91</v>
      </c>
      <c r="C422" s="111" t="s">
        <v>404</v>
      </c>
      <c r="D422" s="111"/>
      <c r="E422" s="111" t="s">
        <v>405</v>
      </c>
      <c r="F422" s="112" t="s">
        <v>24</v>
      </c>
      <c r="G422" s="122">
        <v>2.904</v>
      </c>
      <c r="H422" s="139">
        <f>ROUND(0,2)</f>
        <v>0</v>
      </c>
      <c r="I422" s="124">
        <f>ROUND(H422*G422,2)</f>
        <v>0</v>
      </c>
      <c r="J422" s="144">
        <v>0</v>
      </c>
      <c r="K422" s="124">
        <f>IF(ISNUMBER(J422),ROUND(I422*(J422+1),2),0)</f>
        <v>0</v>
      </c>
      <c r="L422" s="93"/>
      <c r="M422" s="84"/>
      <c r="N422" s="84"/>
      <c r="O422" s="84"/>
      <c r="P422" s="84"/>
      <c r="Q422" s="8">
        <f>IF(ISNUMBER(J422),IF(G422&gt;0,IF(H422&gt;0,I422,0),0),0)</f>
        <v>0</v>
      </c>
      <c r="R422" s="8">
        <f>IF(ISNUMBER(J422)=FALSE,I422,0)</f>
        <v>0</v>
      </c>
    </row>
    <row r="423" spans="1:16" ht="12.75">
      <c r="A423" s="91"/>
      <c r="B423" s="117" t="s">
        <v>26</v>
      </c>
      <c r="C423" s="83"/>
      <c r="D423" s="83"/>
      <c r="E423" s="118" t="s">
        <v>22</v>
      </c>
      <c r="F423" s="83"/>
      <c r="G423" s="83"/>
      <c r="H423" s="136"/>
      <c r="I423" s="83"/>
      <c r="J423" s="136"/>
      <c r="K423" s="83"/>
      <c r="L423" s="93"/>
      <c r="M423" s="84"/>
      <c r="N423" s="84"/>
      <c r="O423" s="84"/>
      <c r="P423" s="84"/>
    </row>
    <row r="424" spans="1:16" ht="51">
      <c r="A424" s="91"/>
      <c r="B424" s="117" t="s">
        <v>28</v>
      </c>
      <c r="C424" s="83"/>
      <c r="D424" s="83"/>
      <c r="E424" s="118" t="s">
        <v>406</v>
      </c>
      <c r="F424" s="83"/>
      <c r="G424" s="83"/>
      <c r="H424" s="136"/>
      <c r="I424" s="83"/>
      <c r="J424" s="136"/>
      <c r="K424" s="83"/>
      <c r="L424" s="93"/>
      <c r="M424" s="84"/>
      <c r="N424" s="84"/>
      <c r="O424" s="84"/>
      <c r="P424" s="84"/>
    </row>
    <row r="425" spans="1:16" ht="102.75" thickBot="1">
      <c r="A425" s="91"/>
      <c r="B425" s="119" t="s">
        <v>30</v>
      </c>
      <c r="C425" s="120"/>
      <c r="D425" s="120"/>
      <c r="E425" s="121" t="s">
        <v>407</v>
      </c>
      <c r="F425" s="120"/>
      <c r="G425" s="120"/>
      <c r="H425" s="138"/>
      <c r="I425" s="120"/>
      <c r="J425" s="138"/>
      <c r="K425" s="120"/>
      <c r="L425" s="93"/>
      <c r="M425" s="84"/>
      <c r="N425" s="84"/>
      <c r="O425" s="84"/>
      <c r="P425" s="84"/>
    </row>
    <row r="426" spans="1:18" ht="13.5" thickTop="1">
      <c r="A426" s="91"/>
      <c r="B426" s="110">
        <v>92</v>
      </c>
      <c r="C426" s="111" t="s">
        <v>408</v>
      </c>
      <c r="D426" s="111" t="s">
        <v>22</v>
      </c>
      <c r="E426" s="111" t="s">
        <v>409</v>
      </c>
      <c r="F426" s="112" t="s">
        <v>100</v>
      </c>
      <c r="G426" s="122">
        <v>8.73</v>
      </c>
      <c r="H426" s="139">
        <f>ROUND(0,2)</f>
        <v>0</v>
      </c>
      <c r="I426" s="124">
        <f>ROUND(H426*G426,2)</f>
        <v>0</v>
      </c>
      <c r="J426" s="144">
        <v>0</v>
      </c>
      <c r="K426" s="124">
        <f>IF(ISNUMBER(J426),ROUND(I426*(J426+1),2),0)</f>
        <v>0</v>
      </c>
      <c r="L426" s="93"/>
      <c r="M426" s="84"/>
      <c r="N426" s="84"/>
      <c r="O426" s="84"/>
      <c r="P426" s="84"/>
      <c r="Q426" s="8">
        <f>IF(ISNUMBER(J426),IF(G426&gt;0,IF(H426&gt;0,I426,0),0),0)</f>
        <v>0</v>
      </c>
      <c r="R426" s="8">
        <f>IF(ISNUMBER(J426)=FALSE,I426,0)</f>
        <v>0</v>
      </c>
    </row>
    <row r="427" spans="1:16" ht="12.75">
      <c r="A427" s="91"/>
      <c r="B427" s="117" t="s">
        <v>26</v>
      </c>
      <c r="C427" s="83"/>
      <c r="D427" s="83"/>
      <c r="E427" s="118" t="s">
        <v>130</v>
      </c>
      <c r="F427" s="83"/>
      <c r="G427" s="83"/>
      <c r="H427" s="136"/>
      <c r="I427" s="83"/>
      <c r="J427" s="136"/>
      <c r="K427" s="83"/>
      <c r="L427" s="93"/>
      <c r="M427" s="84"/>
      <c r="N427" s="84"/>
      <c r="O427" s="84"/>
      <c r="P427" s="84"/>
    </row>
    <row r="428" spans="1:16" ht="12.75">
      <c r="A428" s="91"/>
      <c r="B428" s="117" t="s">
        <v>28</v>
      </c>
      <c r="C428" s="83"/>
      <c r="D428" s="83"/>
      <c r="E428" s="118" t="s">
        <v>410</v>
      </c>
      <c r="F428" s="83"/>
      <c r="G428" s="83"/>
      <c r="H428" s="136"/>
      <c r="I428" s="83"/>
      <c r="J428" s="136"/>
      <c r="K428" s="83"/>
      <c r="L428" s="93"/>
      <c r="M428" s="84"/>
      <c r="N428" s="84"/>
      <c r="O428" s="84"/>
      <c r="P428" s="84"/>
    </row>
    <row r="429" spans="1:16" ht="115.5" thickBot="1">
      <c r="A429" s="91"/>
      <c r="B429" s="119" t="s">
        <v>30</v>
      </c>
      <c r="C429" s="120"/>
      <c r="D429" s="120"/>
      <c r="E429" s="121" t="s">
        <v>411</v>
      </c>
      <c r="F429" s="120"/>
      <c r="G429" s="120"/>
      <c r="H429" s="138"/>
      <c r="I429" s="120"/>
      <c r="J429" s="138"/>
      <c r="K429" s="120"/>
      <c r="L429" s="93"/>
      <c r="M429" s="84"/>
      <c r="N429" s="84"/>
      <c r="O429" s="84"/>
      <c r="P429" s="84"/>
    </row>
    <row r="430" spans="1:18" ht="13.5" thickTop="1">
      <c r="A430" s="91"/>
      <c r="B430" s="110">
        <v>93</v>
      </c>
      <c r="C430" s="111" t="s">
        <v>412</v>
      </c>
      <c r="D430" s="111"/>
      <c r="E430" s="111" t="s">
        <v>413</v>
      </c>
      <c r="F430" s="112" t="s">
        <v>100</v>
      </c>
      <c r="G430" s="122">
        <v>18.38</v>
      </c>
      <c r="H430" s="139">
        <f>ROUND(0,2)</f>
        <v>0</v>
      </c>
      <c r="I430" s="124">
        <f>ROUND(H430*G430,2)</f>
        <v>0</v>
      </c>
      <c r="J430" s="144">
        <v>0</v>
      </c>
      <c r="K430" s="124">
        <f>IF(ISNUMBER(J430),ROUND(I430*(J430+1),2),0)</f>
        <v>0</v>
      </c>
      <c r="L430" s="93"/>
      <c r="M430" s="84"/>
      <c r="N430" s="84"/>
      <c r="O430" s="84"/>
      <c r="P430" s="84"/>
      <c r="Q430" s="8">
        <f>IF(ISNUMBER(J430),IF(G430&gt;0,IF(H430&gt;0,I430,0),0),0)</f>
        <v>0</v>
      </c>
      <c r="R430" s="8">
        <f>IF(ISNUMBER(J430)=FALSE,I430,0)</f>
        <v>0</v>
      </c>
    </row>
    <row r="431" spans="1:16" ht="12.75">
      <c r="A431" s="91"/>
      <c r="B431" s="117" t="s">
        <v>26</v>
      </c>
      <c r="C431" s="83"/>
      <c r="D431" s="83"/>
      <c r="E431" s="118" t="s">
        <v>130</v>
      </c>
      <c r="F431" s="83"/>
      <c r="G431" s="83"/>
      <c r="H431" s="136"/>
      <c r="I431" s="83"/>
      <c r="J431" s="136"/>
      <c r="K431" s="83"/>
      <c r="L431" s="93"/>
      <c r="M431" s="84"/>
      <c r="N431" s="84"/>
      <c r="O431" s="84"/>
      <c r="P431" s="84"/>
    </row>
    <row r="432" spans="1:16" ht="12.75">
      <c r="A432" s="91"/>
      <c r="B432" s="117" t="s">
        <v>28</v>
      </c>
      <c r="C432" s="83"/>
      <c r="D432" s="83"/>
      <c r="E432" s="118" t="s">
        <v>414</v>
      </c>
      <c r="F432" s="83"/>
      <c r="G432" s="83"/>
      <c r="H432" s="136"/>
      <c r="I432" s="83"/>
      <c r="J432" s="136"/>
      <c r="K432" s="83"/>
      <c r="L432" s="93"/>
      <c r="M432" s="84"/>
      <c r="N432" s="84"/>
      <c r="O432" s="84"/>
      <c r="P432" s="84"/>
    </row>
    <row r="433" spans="1:16" ht="115.5" thickBot="1">
      <c r="A433" s="91"/>
      <c r="B433" s="119" t="s">
        <v>30</v>
      </c>
      <c r="C433" s="120"/>
      <c r="D433" s="120"/>
      <c r="E433" s="121" t="s">
        <v>411</v>
      </c>
      <c r="F433" s="120"/>
      <c r="G433" s="120"/>
      <c r="H433" s="138"/>
      <c r="I433" s="120"/>
      <c r="J433" s="138"/>
      <c r="K433" s="120"/>
      <c r="L433" s="93"/>
      <c r="M433" s="84"/>
      <c r="N433" s="84"/>
      <c r="O433" s="84"/>
      <c r="P433" s="84"/>
    </row>
    <row r="434" spans="1:18" ht="13.5" thickTop="1">
      <c r="A434" s="91"/>
      <c r="B434" s="110">
        <v>94</v>
      </c>
      <c r="C434" s="111" t="s">
        <v>415</v>
      </c>
      <c r="D434" s="111"/>
      <c r="E434" s="111" t="s">
        <v>416</v>
      </c>
      <c r="F434" s="112" t="s">
        <v>100</v>
      </c>
      <c r="G434" s="122">
        <v>6.666</v>
      </c>
      <c r="H434" s="139">
        <f>ROUND(0,2)</f>
        <v>0</v>
      </c>
      <c r="I434" s="124">
        <f>ROUND(H434*G434,2)</f>
        <v>0</v>
      </c>
      <c r="J434" s="144">
        <v>0</v>
      </c>
      <c r="K434" s="124">
        <f>IF(ISNUMBER(J434),ROUND(I434*(J434+1),2),0)</f>
        <v>0</v>
      </c>
      <c r="L434" s="93"/>
      <c r="M434" s="84"/>
      <c r="N434" s="84"/>
      <c r="O434" s="84"/>
      <c r="P434" s="84"/>
      <c r="Q434" s="8">
        <f>IF(ISNUMBER(J434),IF(G434&gt;0,IF(H434&gt;0,I434,0),0),0)</f>
        <v>0</v>
      </c>
      <c r="R434" s="8">
        <f>IF(ISNUMBER(J434)=FALSE,I434,0)</f>
        <v>0</v>
      </c>
    </row>
    <row r="435" spans="1:16" ht="12.75">
      <c r="A435" s="91"/>
      <c r="B435" s="117" t="s">
        <v>26</v>
      </c>
      <c r="C435" s="83"/>
      <c r="D435" s="83"/>
      <c r="E435" s="118" t="s">
        <v>130</v>
      </c>
      <c r="F435" s="83"/>
      <c r="G435" s="83"/>
      <c r="H435" s="136"/>
      <c r="I435" s="83"/>
      <c r="J435" s="136"/>
      <c r="K435" s="83"/>
      <c r="L435" s="93"/>
      <c r="M435" s="84"/>
      <c r="N435" s="84"/>
      <c r="O435" s="84"/>
      <c r="P435" s="84"/>
    </row>
    <row r="436" spans="1:16" ht="12.75">
      <c r="A436" s="91"/>
      <c r="B436" s="117" t="s">
        <v>28</v>
      </c>
      <c r="C436" s="83"/>
      <c r="D436" s="83"/>
      <c r="E436" s="118" t="s">
        <v>417</v>
      </c>
      <c r="F436" s="83"/>
      <c r="G436" s="83"/>
      <c r="H436" s="136"/>
      <c r="I436" s="83"/>
      <c r="J436" s="136"/>
      <c r="K436" s="83"/>
      <c r="L436" s="93"/>
      <c r="M436" s="84"/>
      <c r="N436" s="84"/>
      <c r="O436" s="84"/>
      <c r="P436" s="84"/>
    </row>
    <row r="437" spans="1:16" ht="115.5" thickBot="1">
      <c r="A437" s="91"/>
      <c r="B437" s="119" t="s">
        <v>30</v>
      </c>
      <c r="C437" s="120"/>
      <c r="D437" s="120"/>
      <c r="E437" s="121" t="s">
        <v>411</v>
      </c>
      <c r="F437" s="120"/>
      <c r="G437" s="120"/>
      <c r="H437" s="138"/>
      <c r="I437" s="120"/>
      <c r="J437" s="138"/>
      <c r="K437" s="120"/>
      <c r="L437" s="93"/>
      <c r="M437" s="84"/>
      <c r="N437" s="84"/>
      <c r="O437" s="84"/>
      <c r="P437" s="84"/>
    </row>
    <row r="438" spans="1:18" ht="13.5" thickTop="1">
      <c r="A438" s="91"/>
      <c r="B438" s="110">
        <v>95</v>
      </c>
      <c r="C438" s="111" t="s">
        <v>418</v>
      </c>
      <c r="D438" s="111"/>
      <c r="E438" s="111" t="s">
        <v>419</v>
      </c>
      <c r="F438" s="112" t="s">
        <v>100</v>
      </c>
      <c r="G438" s="122">
        <v>3.01</v>
      </c>
      <c r="H438" s="139">
        <f>ROUND(0,2)</f>
        <v>0</v>
      </c>
      <c r="I438" s="124">
        <f>ROUND(H438*G438,2)</f>
        <v>0</v>
      </c>
      <c r="J438" s="144">
        <v>0</v>
      </c>
      <c r="K438" s="124">
        <f>IF(ISNUMBER(J438),ROUND(I438*(J438+1),2),0)</f>
        <v>0</v>
      </c>
      <c r="L438" s="93"/>
      <c r="M438" s="84"/>
      <c r="N438" s="84"/>
      <c r="O438" s="84"/>
      <c r="P438" s="84"/>
      <c r="Q438" s="8">
        <f>IF(ISNUMBER(J438),IF(G438&gt;0,IF(H438&gt;0,I438,0),0),0)</f>
        <v>0</v>
      </c>
      <c r="R438" s="8">
        <f>IF(ISNUMBER(J438)=FALSE,I438,0)</f>
        <v>0</v>
      </c>
    </row>
    <row r="439" spans="1:16" ht="12.75">
      <c r="A439" s="91"/>
      <c r="B439" s="117" t="s">
        <v>26</v>
      </c>
      <c r="C439" s="83"/>
      <c r="D439" s="83"/>
      <c r="E439" s="118" t="s">
        <v>130</v>
      </c>
      <c r="F439" s="83"/>
      <c r="G439" s="83"/>
      <c r="H439" s="136"/>
      <c r="I439" s="83"/>
      <c r="J439" s="136"/>
      <c r="K439" s="83"/>
      <c r="L439" s="93"/>
      <c r="M439" s="84"/>
      <c r="N439" s="84"/>
      <c r="O439" s="84"/>
      <c r="P439" s="84"/>
    </row>
    <row r="440" spans="1:16" ht="12.75">
      <c r="A440" s="91"/>
      <c r="B440" s="117" t="s">
        <v>28</v>
      </c>
      <c r="C440" s="83"/>
      <c r="D440" s="83"/>
      <c r="E440" s="118" t="s">
        <v>420</v>
      </c>
      <c r="F440" s="83"/>
      <c r="G440" s="83"/>
      <c r="H440" s="136"/>
      <c r="I440" s="83"/>
      <c r="J440" s="136"/>
      <c r="K440" s="83"/>
      <c r="L440" s="93"/>
      <c r="M440" s="84"/>
      <c r="N440" s="84"/>
      <c r="O440" s="84"/>
      <c r="P440" s="84"/>
    </row>
    <row r="441" spans="1:16" ht="77.25" thickBot="1">
      <c r="A441" s="91"/>
      <c r="B441" s="119" t="s">
        <v>30</v>
      </c>
      <c r="C441" s="120"/>
      <c r="D441" s="120"/>
      <c r="E441" s="121" t="s">
        <v>421</v>
      </c>
      <c r="F441" s="120"/>
      <c r="G441" s="120"/>
      <c r="H441" s="138"/>
      <c r="I441" s="120"/>
      <c r="J441" s="138"/>
      <c r="K441" s="120"/>
      <c r="L441" s="93"/>
      <c r="M441" s="84"/>
      <c r="N441" s="84"/>
      <c r="O441" s="84"/>
      <c r="P441" s="84"/>
    </row>
    <row r="442" spans="1:18" ht="13.5" thickTop="1">
      <c r="A442" s="91"/>
      <c r="B442" s="110">
        <v>96</v>
      </c>
      <c r="C442" s="111" t="s">
        <v>422</v>
      </c>
      <c r="D442" s="111"/>
      <c r="E442" s="111" t="s">
        <v>423</v>
      </c>
      <c r="F442" s="112" t="s">
        <v>129</v>
      </c>
      <c r="G442" s="122">
        <v>2</v>
      </c>
      <c r="H442" s="139">
        <f>ROUND(0,2)</f>
        <v>0</v>
      </c>
      <c r="I442" s="124">
        <f>ROUND(H442*G442,2)</f>
        <v>0</v>
      </c>
      <c r="J442" s="144">
        <v>0</v>
      </c>
      <c r="K442" s="124">
        <f>IF(ISNUMBER(J442),ROUND(I442*(J442+1),2),0)</f>
        <v>0</v>
      </c>
      <c r="L442" s="93"/>
      <c r="M442" s="84"/>
      <c r="N442" s="84"/>
      <c r="O442" s="84"/>
      <c r="P442" s="84"/>
      <c r="Q442" s="8">
        <f>IF(ISNUMBER(J442),IF(G442&gt;0,IF(H442&gt;0,I442,0),0),0)</f>
        <v>0</v>
      </c>
      <c r="R442" s="8">
        <f>IF(ISNUMBER(J442)=FALSE,I442,0)</f>
        <v>0</v>
      </c>
    </row>
    <row r="443" spans="1:16" ht="12.75">
      <c r="A443" s="91"/>
      <c r="B443" s="117" t="s">
        <v>26</v>
      </c>
      <c r="C443" s="83"/>
      <c r="D443" s="83"/>
      <c r="E443" s="118" t="s">
        <v>130</v>
      </c>
      <c r="F443" s="83"/>
      <c r="G443" s="83"/>
      <c r="H443" s="136"/>
      <c r="I443" s="83"/>
      <c r="J443" s="136"/>
      <c r="K443" s="83"/>
      <c r="L443" s="93"/>
      <c r="M443" s="84"/>
      <c r="N443" s="84"/>
      <c r="O443" s="84"/>
      <c r="P443" s="84"/>
    </row>
    <row r="444" spans="1:16" ht="12.75">
      <c r="A444" s="91"/>
      <c r="B444" s="117" t="s">
        <v>28</v>
      </c>
      <c r="C444" s="83"/>
      <c r="D444" s="83"/>
      <c r="E444" s="118" t="s">
        <v>424</v>
      </c>
      <c r="F444" s="83"/>
      <c r="G444" s="83"/>
      <c r="H444" s="136"/>
      <c r="I444" s="83"/>
      <c r="J444" s="136"/>
      <c r="K444" s="83"/>
      <c r="L444" s="93"/>
      <c r="M444" s="84"/>
      <c r="N444" s="84"/>
      <c r="O444" s="84"/>
      <c r="P444" s="84"/>
    </row>
    <row r="445" spans="1:16" ht="90" thickBot="1">
      <c r="A445" s="91"/>
      <c r="B445" s="119" t="s">
        <v>30</v>
      </c>
      <c r="C445" s="120"/>
      <c r="D445" s="120"/>
      <c r="E445" s="121" t="s">
        <v>425</v>
      </c>
      <c r="F445" s="120"/>
      <c r="G445" s="120"/>
      <c r="H445" s="138"/>
      <c r="I445" s="120"/>
      <c r="J445" s="138"/>
      <c r="K445" s="120"/>
      <c r="L445" s="93"/>
      <c r="M445" s="84"/>
      <c r="N445" s="84"/>
      <c r="O445" s="84"/>
      <c r="P445" s="84"/>
    </row>
    <row r="446" spans="1:18" ht="13.5" thickTop="1">
      <c r="A446" s="91"/>
      <c r="B446" s="110">
        <v>97</v>
      </c>
      <c r="C446" s="111" t="s">
        <v>426</v>
      </c>
      <c r="D446" s="111"/>
      <c r="E446" s="111" t="s">
        <v>427</v>
      </c>
      <c r="F446" s="112" t="s">
        <v>32</v>
      </c>
      <c r="G446" s="122">
        <v>0.245</v>
      </c>
      <c r="H446" s="139">
        <f>ROUND(0,2)</f>
        <v>0</v>
      </c>
      <c r="I446" s="124">
        <f>ROUND(H446*G446,2)</f>
        <v>0</v>
      </c>
      <c r="J446" s="144">
        <v>0</v>
      </c>
      <c r="K446" s="124">
        <f>IF(ISNUMBER(J446),ROUND(I446*(J446+1),2),0)</f>
        <v>0</v>
      </c>
      <c r="L446" s="93"/>
      <c r="M446" s="84"/>
      <c r="N446" s="84"/>
      <c r="O446" s="84"/>
      <c r="P446" s="84"/>
      <c r="Q446" s="8">
        <f>IF(ISNUMBER(J446),IF(G446&gt;0,IF(H446&gt;0,I446,0),0),0)</f>
        <v>0</v>
      </c>
      <c r="R446" s="8">
        <f>IF(ISNUMBER(J446)=FALSE,I446,0)</f>
        <v>0</v>
      </c>
    </row>
    <row r="447" spans="1:16" ht="25.5">
      <c r="A447" s="91"/>
      <c r="B447" s="117" t="s">
        <v>26</v>
      </c>
      <c r="C447" s="83"/>
      <c r="D447" s="83"/>
      <c r="E447" s="118" t="s">
        <v>428</v>
      </c>
      <c r="F447" s="83"/>
      <c r="G447" s="83"/>
      <c r="H447" s="136"/>
      <c r="I447" s="83"/>
      <c r="J447" s="136"/>
      <c r="K447" s="83"/>
      <c r="L447" s="93"/>
      <c r="M447" s="84"/>
      <c r="N447" s="84"/>
      <c r="O447" s="84"/>
      <c r="P447" s="84"/>
    </row>
    <row r="448" spans="1:16" ht="12.75">
      <c r="A448" s="91"/>
      <c r="B448" s="117" t="s">
        <v>28</v>
      </c>
      <c r="C448" s="83"/>
      <c r="D448" s="83"/>
      <c r="E448" s="118" t="s">
        <v>429</v>
      </c>
      <c r="F448" s="83"/>
      <c r="G448" s="83"/>
      <c r="H448" s="136"/>
      <c r="I448" s="83"/>
      <c r="J448" s="136"/>
      <c r="K448" s="83"/>
      <c r="L448" s="93"/>
      <c r="M448" s="84"/>
      <c r="N448" s="84"/>
      <c r="O448" s="84"/>
      <c r="P448" s="84"/>
    </row>
    <row r="449" spans="1:16" ht="77.25" thickBot="1">
      <c r="A449" s="91"/>
      <c r="B449" s="119" t="s">
        <v>30</v>
      </c>
      <c r="C449" s="120"/>
      <c r="D449" s="120"/>
      <c r="E449" s="121" t="s">
        <v>430</v>
      </c>
      <c r="F449" s="120"/>
      <c r="G449" s="120"/>
      <c r="H449" s="138"/>
      <c r="I449" s="120"/>
      <c r="J449" s="138"/>
      <c r="K449" s="120"/>
      <c r="L449" s="93"/>
      <c r="M449" s="84"/>
      <c r="N449" s="84"/>
      <c r="O449" s="84"/>
      <c r="P449" s="84"/>
    </row>
    <row r="450" spans="1:18" ht="13.5" thickTop="1">
      <c r="A450" s="91"/>
      <c r="B450" s="110">
        <v>98</v>
      </c>
      <c r="C450" s="111" t="s">
        <v>431</v>
      </c>
      <c r="D450" s="111"/>
      <c r="E450" s="111" t="s">
        <v>432</v>
      </c>
      <c r="F450" s="112" t="s">
        <v>129</v>
      </c>
      <c r="G450" s="122">
        <v>0.748</v>
      </c>
      <c r="H450" s="139">
        <f>ROUND(0,2)</f>
        <v>0</v>
      </c>
      <c r="I450" s="124">
        <f>ROUND(H450*G450,2)</f>
        <v>0</v>
      </c>
      <c r="J450" s="144">
        <v>0</v>
      </c>
      <c r="K450" s="124">
        <f>IF(ISNUMBER(J450),ROUND(I450*(J450+1),2),0)</f>
        <v>0</v>
      </c>
      <c r="L450" s="93"/>
      <c r="M450" s="84"/>
      <c r="N450" s="84"/>
      <c r="O450" s="84"/>
      <c r="P450" s="84"/>
      <c r="Q450" s="8">
        <f>IF(ISNUMBER(J450),IF(G450&gt;0,IF(H450&gt;0,I450,0),0),0)</f>
        <v>0</v>
      </c>
      <c r="R450" s="8">
        <f>IF(ISNUMBER(J450)=FALSE,I450,0)</f>
        <v>0</v>
      </c>
    </row>
    <row r="451" spans="1:16" ht="25.5">
      <c r="A451" s="91"/>
      <c r="B451" s="117" t="s">
        <v>26</v>
      </c>
      <c r="C451" s="83"/>
      <c r="D451" s="83"/>
      <c r="E451" s="118" t="s">
        <v>433</v>
      </c>
      <c r="F451" s="83"/>
      <c r="G451" s="83"/>
      <c r="H451" s="136"/>
      <c r="I451" s="83"/>
      <c r="J451" s="136"/>
      <c r="K451" s="83"/>
      <c r="L451" s="93"/>
      <c r="M451" s="84"/>
      <c r="N451" s="84"/>
      <c r="O451" s="84"/>
      <c r="P451" s="84"/>
    </row>
    <row r="452" spans="1:16" ht="12.75">
      <c r="A452" s="91"/>
      <c r="B452" s="117" t="s">
        <v>28</v>
      </c>
      <c r="C452" s="83"/>
      <c r="D452" s="83"/>
      <c r="E452" s="118" t="s">
        <v>434</v>
      </c>
      <c r="F452" s="83"/>
      <c r="G452" s="83"/>
      <c r="H452" s="136"/>
      <c r="I452" s="83"/>
      <c r="J452" s="136"/>
      <c r="K452" s="83"/>
      <c r="L452" s="93"/>
      <c r="M452" s="84"/>
      <c r="N452" s="84"/>
      <c r="O452" s="84"/>
      <c r="P452" s="84"/>
    </row>
    <row r="453" spans="1:16" ht="77.25" thickBot="1">
      <c r="A453" s="91"/>
      <c r="B453" s="119" t="s">
        <v>30</v>
      </c>
      <c r="C453" s="120"/>
      <c r="D453" s="120"/>
      <c r="E453" s="121" t="s">
        <v>435</v>
      </c>
      <c r="F453" s="120"/>
      <c r="G453" s="120"/>
      <c r="H453" s="138"/>
      <c r="I453" s="120"/>
      <c r="J453" s="138"/>
      <c r="K453" s="120"/>
      <c r="L453" s="93"/>
      <c r="M453" s="84"/>
      <c r="N453" s="84"/>
      <c r="O453" s="84"/>
      <c r="P453" s="84"/>
    </row>
    <row r="454" spans="1:18" ht="13.5" thickTop="1">
      <c r="A454" s="91"/>
      <c r="B454" s="110">
        <v>99</v>
      </c>
      <c r="C454" s="111" t="s">
        <v>436</v>
      </c>
      <c r="D454" s="111"/>
      <c r="E454" s="111" t="s">
        <v>437</v>
      </c>
      <c r="F454" s="112" t="s">
        <v>129</v>
      </c>
      <c r="G454" s="122">
        <v>1</v>
      </c>
      <c r="H454" s="139">
        <f>ROUND(0,2)</f>
        <v>0</v>
      </c>
      <c r="I454" s="124">
        <f>ROUND(H454*G454,2)</f>
        <v>0</v>
      </c>
      <c r="J454" s="144">
        <v>0</v>
      </c>
      <c r="K454" s="124">
        <f>IF(ISNUMBER(J454),ROUND(I454*(J454+1),2),0)</f>
        <v>0</v>
      </c>
      <c r="L454" s="93"/>
      <c r="M454" s="84"/>
      <c r="N454" s="84"/>
      <c r="O454" s="84"/>
      <c r="P454" s="84"/>
      <c r="Q454" s="8">
        <f>IF(ISNUMBER(J454),IF(G454&gt;0,IF(H454&gt;0,I454,0),0),0)</f>
        <v>0</v>
      </c>
      <c r="R454" s="8">
        <f>IF(ISNUMBER(J454)=FALSE,I454,0)</f>
        <v>0</v>
      </c>
    </row>
    <row r="455" spans="1:16" ht="25.5">
      <c r="A455" s="91"/>
      <c r="B455" s="117" t="s">
        <v>26</v>
      </c>
      <c r="C455" s="83"/>
      <c r="D455" s="83"/>
      <c r="E455" s="118" t="s">
        <v>438</v>
      </c>
      <c r="F455" s="83"/>
      <c r="G455" s="83"/>
      <c r="H455" s="136"/>
      <c r="I455" s="83"/>
      <c r="J455" s="136"/>
      <c r="K455" s="83"/>
      <c r="L455" s="93"/>
      <c r="M455" s="84"/>
      <c r="N455" s="84"/>
      <c r="O455" s="84"/>
      <c r="P455" s="84"/>
    </row>
    <row r="456" spans="1:16" ht="12.75">
      <c r="A456" s="91"/>
      <c r="B456" s="117" t="s">
        <v>28</v>
      </c>
      <c r="C456" s="83"/>
      <c r="D456" s="83"/>
      <c r="E456" s="118" t="s">
        <v>439</v>
      </c>
      <c r="F456" s="83"/>
      <c r="G456" s="83"/>
      <c r="H456" s="136"/>
      <c r="I456" s="83"/>
      <c r="J456" s="136"/>
      <c r="K456" s="83"/>
      <c r="L456" s="93"/>
      <c r="M456" s="84"/>
      <c r="N456" s="84"/>
      <c r="O456" s="84"/>
      <c r="P456" s="84"/>
    </row>
    <row r="457" spans="1:16" ht="77.25" thickBot="1">
      <c r="A457" s="91"/>
      <c r="B457" s="119" t="s">
        <v>30</v>
      </c>
      <c r="C457" s="120"/>
      <c r="D457" s="120"/>
      <c r="E457" s="121" t="s">
        <v>435</v>
      </c>
      <c r="F457" s="120"/>
      <c r="G457" s="120"/>
      <c r="H457" s="138"/>
      <c r="I457" s="120"/>
      <c r="J457" s="138"/>
      <c r="K457" s="120"/>
      <c r="L457" s="93"/>
      <c r="M457" s="84"/>
      <c r="N457" s="84"/>
      <c r="O457" s="84"/>
      <c r="P457" s="84"/>
    </row>
    <row r="458" spans="1:19" ht="25" customHeight="1" thickBot="1" thickTop="1">
      <c r="A458" s="91"/>
      <c r="B458" s="83"/>
      <c r="C458" s="126">
        <v>9</v>
      </c>
      <c r="D458" s="83"/>
      <c r="E458" s="127" t="s">
        <v>441</v>
      </c>
      <c r="F458" s="128" t="s">
        <v>70</v>
      </c>
      <c r="G458" s="129">
        <f>I338+I342+I346+I350+I354+I358+I362+I366+I370+I374+I378+I382+I386+I390+I394+I398+I402+I406+I410+I414+I418+I422+I426+I430+I434+I438+I442+I446+I450+I454</f>
        <v>0</v>
      </c>
      <c r="H458" s="140" t="s">
        <v>72</v>
      </c>
      <c r="I458" s="130">
        <f>(K458-G458)</f>
        <v>0</v>
      </c>
      <c r="J458" s="140" t="s">
        <v>71</v>
      </c>
      <c r="K458" s="129">
        <f>K338+K342+K346+K350+K354+K358+K362+K366+K370+K374+K378+K382+K386+K390+K394+K398+K402+K406+K410+K414+K418+K422+K426+K430+K434+K438+K442+K446+K450+K454</f>
        <v>0</v>
      </c>
      <c r="L458" s="93"/>
      <c r="M458" s="84"/>
      <c r="N458" s="84"/>
      <c r="O458" s="84"/>
      <c r="P458" s="84"/>
      <c r="Q458" s="8">
        <f>0+Q338+Q342+Q346+Q350+Q354+Q358+Q362+Q366+Q370+Q374+Q378+Q382+Q386+Q390+Q394+Q398+Q402+Q406+Q410+Q414+Q418+Q422+Q426+Q430+Q434+Q438+Q442+Q446+Q450+Q454</f>
        <v>0</v>
      </c>
      <c r="R458" s="8">
        <f>0+R338+R342+R346+R350+R354+R358+R362+R366+R370+R374+R378+R382+R386+R390+R394+R398+R402+R406+R410+R414+R418+R422+R426+R430+R434+R438+R442+R446+R450+R454</f>
        <v>0</v>
      </c>
      <c r="S458" s="51">
        <f>Q458*(1+I458)+R458</f>
        <v>0</v>
      </c>
    </row>
    <row r="459" spans="1:16" ht="25" customHeight="1" thickBot="1" thickTop="1">
      <c r="A459" s="91"/>
      <c r="B459" s="131"/>
      <c r="C459" s="131"/>
      <c r="D459" s="131"/>
      <c r="E459" s="131"/>
      <c r="F459" s="132" t="s">
        <v>73</v>
      </c>
      <c r="G459" s="133">
        <f>I338+I342+I346+I350+I354+I358+I362+I366+I370+I374+I378+I382+I386+I390+I394+I398+I402+I406+I410+I414+I418+I422+I426+I430+I434+I438+I442+I446+I450+I454</f>
        <v>0</v>
      </c>
      <c r="H459" s="141" t="s">
        <v>74</v>
      </c>
      <c r="I459" s="134">
        <f>0+I458</f>
        <v>0</v>
      </c>
      <c r="J459" s="141" t="s">
        <v>75</v>
      </c>
      <c r="K459" s="133">
        <f>K338+K342+K346+K350+K354+K358+K362+K366+K370+K374+K378+K382+K386+K390+K394+K398+K402+K406+K410+K414+K418+K422+K426+K430+K434+K438+K442+K446+K450+K454</f>
        <v>0</v>
      </c>
      <c r="L459" s="93"/>
      <c r="M459" s="84"/>
      <c r="N459" s="84"/>
      <c r="O459" s="84"/>
      <c r="P459" s="84"/>
    </row>
    <row r="460" spans="1:16" ht="12.75">
      <c r="A460" s="94"/>
      <c r="B460" s="86"/>
      <c r="C460" s="86"/>
      <c r="D460" s="86"/>
      <c r="E460" s="86"/>
      <c r="F460" s="86"/>
      <c r="G460" s="86"/>
      <c r="H460" s="142"/>
      <c r="I460" s="86"/>
      <c r="J460" s="142"/>
      <c r="K460" s="86"/>
      <c r="L460" s="95"/>
      <c r="M460" s="84"/>
      <c r="N460" s="84"/>
      <c r="O460" s="84"/>
      <c r="P460" s="84"/>
    </row>
    <row r="461" spans="1:16" ht="12.75">
      <c r="A461" s="83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4"/>
      <c r="N461" s="84"/>
      <c r="O461" s="84"/>
      <c r="P461" s="84"/>
    </row>
    <row r="462" ht="12.75"/>
  </sheetData>
  <autoFilter ref="A1:S1"/>
  <mergeCells count="332">
    <mergeCell ref="A1:A2"/>
    <mergeCell ref="A3:F3"/>
    <mergeCell ref="B4:C5"/>
    <mergeCell ref="B6:I6"/>
    <mergeCell ref="B8:C9"/>
    <mergeCell ref="A10:D10"/>
    <mergeCell ref="A11:G11"/>
    <mergeCell ref="A12:G12"/>
    <mergeCell ref="A13:G13"/>
    <mergeCell ref="B17:C18"/>
    <mergeCell ref="B19:D19"/>
    <mergeCell ref="E19:F19"/>
    <mergeCell ref="B29:C30"/>
    <mergeCell ref="B34:D34"/>
    <mergeCell ref="B35:D35"/>
    <mergeCell ref="B36:D36"/>
    <mergeCell ref="B38:D38"/>
    <mergeCell ref="B39:D39"/>
    <mergeCell ref="B40:D40"/>
    <mergeCell ref="B42:D42"/>
    <mergeCell ref="B43:D43"/>
    <mergeCell ref="B44:D44"/>
    <mergeCell ref="B46:D46"/>
    <mergeCell ref="B47:D47"/>
    <mergeCell ref="B48:D48"/>
    <mergeCell ref="B50:D50"/>
    <mergeCell ref="B51:D51"/>
    <mergeCell ref="B52:D52"/>
    <mergeCell ref="B54:D54"/>
    <mergeCell ref="B55:D55"/>
    <mergeCell ref="B56:D56"/>
    <mergeCell ref="B58:D58"/>
    <mergeCell ref="B59:D59"/>
    <mergeCell ref="B60:D60"/>
    <mergeCell ref="B62:D62"/>
    <mergeCell ref="B63:D63"/>
    <mergeCell ref="B64:D64"/>
    <mergeCell ref="B66:D66"/>
    <mergeCell ref="B67:D67"/>
    <mergeCell ref="B68:D68"/>
    <mergeCell ref="B70:D70"/>
    <mergeCell ref="B71:D71"/>
    <mergeCell ref="B72:D72"/>
    <mergeCell ref="B74:D74"/>
    <mergeCell ref="B75:D75"/>
    <mergeCell ref="B76:D76"/>
    <mergeCell ref="B78:D78"/>
    <mergeCell ref="B79:D79"/>
    <mergeCell ref="B80:D80"/>
    <mergeCell ref="B32:K32"/>
    <mergeCell ref="B20:D20"/>
    <mergeCell ref="B85:D85"/>
    <mergeCell ref="B86:D86"/>
    <mergeCell ref="B87:D87"/>
    <mergeCell ref="B89:D89"/>
    <mergeCell ref="B90:D90"/>
    <mergeCell ref="B91:D91"/>
    <mergeCell ref="B93:D93"/>
    <mergeCell ref="B94:D94"/>
    <mergeCell ref="B95:D95"/>
    <mergeCell ref="B97:D97"/>
    <mergeCell ref="B98:D98"/>
    <mergeCell ref="B99:D99"/>
    <mergeCell ref="B101:D101"/>
    <mergeCell ref="B102:D102"/>
    <mergeCell ref="B103:D103"/>
    <mergeCell ref="B105:D105"/>
    <mergeCell ref="B106:D106"/>
    <mergeCell ref="B107:D107"/>
    <mergeCell ref="B109:D109"/>
    <mergeCell ref="B110:D110"/>
    <mergeCell ref="B111:D111"/>
    <mergeCell ref="B113:D113"/>
    <mergeCell ref="B114:D114"/>
    <mergeCell ref="B115:D115"/>
    <mergeCell ref="B117:D117"/>
    <mergeCell ref="B118:D118"/>
    <mergeCell ref="B119:D119"/>
    <mergeCell ref="B121:D121"/>
    <mergeCell ref="B122:D122"/>
    <mergeCell ref="B123:D123"/>
    <mergeCell ref="B125:D125"/>
    <mergeCell ref="B126:D126"/>
    <mergeCell ref="B127:D127"/>
    <mergeCell ref="B129:D129"/>
    <mergeCell ref="B130:D130"/>
    <mergeCell ref="B131:D131"/>
    <mergeCell ref="B133:D133"/>
    <mergeCell ref="B134:D134"/>
    <mergeCell ref="B135:D135"/>
    <mergeCell ref="B137:D137"/>
    <mergeCell ref="B138:D138"/>
    <mergeCell ref="B139:D139"/>
    <mergeCell ref="B141:D141"/>
    <mergeCell ref="B142:D142"/>
    <mergeCell ref="B143:D143"/>
    <mergeCell ref="B145:D145"/>
    <mergeCell ref="B146:D146"/>
    <mergeCell ref="B147:D147"/>
    <mergeCell ref="B149:D149"/>
    <mergeCell ref="B150:D150"/>
    <mergeCell ref="B151:D151"/>
    <mergeCell ref="B153:D153"/>
    <mergeCell ref="B154:D154"/>
    <mergeCell ref="B155:D155"/>
    <mergeCell ref="B157:D157"/>
    <mergeCell ref="B158:D158"/>
    <mergeCell ref="B159:D159"/>
    <mergeCell ref="B161:D161"/>
    <mergeCell ref="B162:D162"/>
    <mergeCell ref="B163:D163"/>
    <mergeCell ref="B165:D165"/>
    <mergeCell ref="B166:D166"/>
    <mergeCell ref="B167:D167"/>
    <mergeCell ref="B169:D169"/>
    <mergeCell ref="B170:D170"/>
    <mergeCell ref="B171:D171"/>
    <mergeCell ref="B173:D173"/>
    <mergeCell ref="B174:D174"/>
    <mergeCell ref="B175:D175"/>
    <mergeCell ref="B177:D177"/>
    <mergeCell ref="B178:D178"/>
    <mergeCell ref="B179:D179"/>
    <mergeCell ref="B181:D181"/>
    <mergeCell ref="B182:D182"/>
    <mergeCell ref="B183:D183"/>
    <mergeCell ref="B185:D185"/>
    <mergeCell ref="B186:D186"/>
    <mergeCell ref="B187:D187"/>
    <mergeCell ref="B189:D189"/>
    <mergeCell ref="B190:D190"/>
    <mergeCell ref="B191:D191"/>
    <mergeCell ref="B193:D193"/>
    <mergeCell ref="B194:D194"/>
    <mergeCell ref="B195:D195"/>
    <mergeCell ref="B197:D197"/>
    <mergeCell ref="B198:D198"/>
    <mergeCell ref="B199:D199"/>
    <mergeCell ref="B201:D201"/>
    <mergeCell ref="B202:D202"/>
    <mergeCell ref="B203:D203"/>
    <mergeCell ref="B205:D205"/>
    <mergeCell ref="B206:D206"/>
    <mergeCell ref="B207:D207"/>
    <mergeCell ref="B209:D209"/>
    <mergeCell ref="B210:D210"/>
    <mergeCell ref="B211:D211"/>
    <mergeCell ref="B83:K83"/>
    <mergeCell ref="B21:D21"/>
    <mergeCell ref="B216:D216"/>
    <mergeCell ref="B217:D217"/>
    <mergeCell ref="B218:D218"/>
    <mergeCell ref="B214:K214"/>
    <mergeCell ref="B22:D22"/>
    <mergeCell ref="B223:D223"/>
    <mergeCell ref="B224:D224"/>
    <mergeCell ref="B225:D225"/>
    <mergeCell ref="B221:K221"/>
    <mergeCell ref="B23:D23"/>
    <mergeCell ref="B230:D230"/>
    <mergeCell ref="B231:D231"/>
    <mergeCell ref="B232:D232"/>
    <mergeCell ref="B234:D234"/>
    <mergeCell ref="B235:D235"/>
    <mergeCell ref="B236:D236"/>
    <mergeCell ref="B238:D238"/>
    <mergeCell ref="B239:D239"/>
    <mergeCell ref="B240:D240"/>
    <mergeCell ref="B242:D242"/>
    <mergeCell ref="B243:D243"/>
    <mergeCell ref="B244:D244"/>
    <mergeCell ref="B246:D246"/>
    <mergeCell ref="B247:D247"/>
    <mergeCell ref="B248:D248"/>
    <mergeCell ref="B228:K228"/>
    <mergeCell ref="B24:D24"/>
    <mergeCell ref="B253:D253"/>
    <mergeCell ref="B254:D254"/>
    <mergeCell ref="B255:D255"/>
    <mergeCell ref="B257:D257"/>
    <mergeCell ref="B258:D258"/>
    <mergeCell ref="B259:D259"/>
    <mergeCell ref="B261:D261"/>
    <mergeCell ref="B262:D262"/>
    <mergeCell ref="B263:D263"/>
    <mergeCell ref="B265:D265"/>
    <mergeCell ref="B266:D266"/>
    <mergeCell ref="B267:D267"/>
    <mergeCell ref="B269:D269"/>
    <mergeCell ref="B270:D270"/>
    <mergeCell ref="B271:D271"/>
    <mergeCell ref="B273:D273"/>
    <mergeCell ref="B274:D274"/>
    <mergeCell ref="B275:D275"/>
    <mergeCell ref="B277:D277"/>
    <mergeCell ref="B278:D278"/>
    <mergeCell ref="B279:D279"/>
    <mergeCell ref="B281:D281"/>
    <mergeCell ref="B282:D282"/>
    <mergeCell ref="B283:D283"/>
    <mergeCell ref="B285:D285"/>
    <mergeCell ref="B286:D286"/>
    <mergeCell ref="B287:D287"/>
    <mergeCell ref="B289:D289"/>
    <mergeCell ref="B290:D290"/>
    <mergeCell ref="B291:D291"/>
    <mergeCell ref="B251:K251"/>
    <mergeCell ref="B25:D25"/>
    <mergeCell ref="B296:D296"/>
    <mergeCell ref="B297:D297"/>
    <mergeCell ref="B298:D298"/>
    <mergeCell ref="B300:D300"/>
    <mergeCell ref="B301:D301"/>
    <mergeCell ref="B302:D302"/>
    <mergeCell ref="B304:D304"/>
    <mergeCell ref="B305:D305"/>
    <mergeCell ref="B306:D306"/>
    <mergeCell ref="B308:D308"/>
    <mergeCell ref="B309:D309"/>
    <mergeCell ref="B310:D310"/>
    <mergeCell ref="B312:D312"/>
    <mergeCell ref="B313:D313"/>
    <mergeCell ref="B314:D314"/>
    <mergeCell ref="B316:D316"/>
    <mergeCell ref="B317:D317"/>
    <mergeCell ref="B318:D318"/>
    <mergeCell ref="B320:D320"/>
    <mergeCell ref="B321:D321"/>
    <mergeCell ref="B322:D322"/>
    <mergeCell ref="B324:D324"/>
    <mergeCell ref="B325:D325"/>
    <mergeCell ref="B326:D326"/>
    <mergeCell ref="B328:D328"/>
    <mergeCell ref="B329:D329"/>
    <mergeCell ref="B330:D330"/>
    <mergeCell ref="B332:D332"/>
    <mergeCell ref="B333:D333"/>
    <mergeCell ref="B334:D334"/>
    <mergeCell ref="B294:K294"/>
    <mergeCell ref="B26:D26"/>
    <mergeCell ref="B339:D339"/>
    <mergeCell ref="B340:D340"/>
    <mergeCell ref="B341:D341"/>
    <mergeCell ref="B343:D343"/>
    <mergeCell ref="B344:D344"/>
    <mergeCell ref="B345:D345"/>
    <mergeCell ref="B347:D347"/>
    <mergeCell ref="B348:D348"/>
    <mergeCell ref="B349:D349"/>
    <mergeCell ref="B351:D351"/>
    <mergeCell ref="B352:D352"/>
    <mergeCell ref="B353:D353"/>
    <mergeCell ref="B355:D355"/>
    <mergeCell ref="B356:D356"/>
    <mergeCell ref="B357:D357"/>
    <mergeCell ref="B359:D359"/>
    <mergeCell ref="B360:D360"/>
    <mergeCell ref="B361:D361"/>
    <mergeCell ref="B363:D363"/>
    <mergeCell ref="B364:D364"/>
    <mergeCell ref="B365:D365"/>
    <mergeCell ref="B367:D367"/>
    <mergeCell ref="B368:D368"/>
    <mergeCell ref="B369:D369"/>
    <mergeCell ref="B371:D371"/>
    <mergeCell ref="B372:D372"/>
    <mergeCell ref="B373:D373"/>
    <mergeCell ref="B375:D375"/>
    <mergeCell ref="B376:D376"/>
    <mergeCell ref="B377:D377"/>
    <mergeCell ref="B379:D379"/>
    <mergeCell ref="B380:D380"/>
    <mergeCell ref="B381:D381"/>
    <mergeCell ref="B383:D383"/>
    <mergeCell ref="B384:D384"/>
    <mergeCell ref="B385:D385"/>
    <mergeCell ref="B387:D387"/>
    <mergeCell ref="B388:D388"/>
    <mergeCell ref="B389:D389"/>
    <mergeCell ref="B391:D391"/>
    <mergeCell ref="B392:D392"/>
    <mergeCell ref="B393:D393"/>
    <mergeCell ref="B395:D395"/>
    <mergeCell ref="B396:D396"/>
    <mergeCell ref="B397:D397"/>
    <mergeCell ref="B399:D399"/>
    <mergeCell ref="B400:D400"/>
    <mergeCell ref="B401:D401"/>
    <mergeCell ref="B403:D403"/>
    <mergeCell ref="B404:D404"/>
    <mergeCell ref="B405:D405"/>
    <mergeCell ref="B407:D407"/>
    <mergeCell ref="B408:D408"/>
    <mergeCell ref="B409:D409"/>
    <mergeCell ref="B411:D411"/>
    <mergeCell ref="B412:D412"/>
    <mergeCell ref="B413:D413"/>
    <mergeCell ref="B415:D415"/>
    <mergeCell ref="B416:D416"/>
    <mergeCell ref="B417:D417"/>
    <mergeCell ref="B419:D419"/>
    <mergeCell ref="B420:D420"/>
    <mergeCell ref="B421:D421"/>
    <mergeCell ref="B423:D423"/>
    <mergeCell ref="B424:D424"/>
    <mergeCell ref="B425:D425"/>
    <mergeCell ref="B427:D427"/>
    <mergeCell ref="B428:D428"/>
    <mergeCell ref="B429:D429"/>
    <mergeCell ref="B431:D431"/>
    <mergeCell ref="B432:D432"/>
    <mergeCell ref="B433:D433"/>
    <mergeCell ref="B435:D435"/>
    <mergeCell ref="B436:D436"/>
    <mergeCell ref="B437:D437"/>
    <mergeCell ref="B439:D439"/>
    <mergeCell ref="B440:D440"/>
    <mergeCell ref="B441:D441"/>
    <mergeCell ref="B443:D443"/>
    <mergeCell ref="B444:D444"/>
    <mergeCell ref="B445:D445"/>
    <mergeCell ref="B447:D447"/>
    <mergeCell ref="B448:D448"/>
    <mergeCell ref="B449:D449"/>
    <mergeCell ref="B451:D451"/>
    <mergeCell ref="B452:D452"/>
    <mergeCell ref="B453:D453"/>
    <mergeCell ref="B455:D455"/>
    <mergeCell ref="B456:D456"/>
    <mergeCell ref="B457:D457"/>
    <mergeCell ref="B337:K337"/>
    <mergeCell ref="B27:D27"/>
  </mergeCells>
  <printOptions/>
  <pageMargins left="0.393700787401575" right="0.393700787401575" top="0.590551181102362" bottom="0.393700787401575" header="0.196850393700787" footer="0.15748031496063"/>
  <pageSetup fitToHeight="0" fitToWidth="1" horizontalDpi="600" verticalDpi="600" orientation="portrait" paperSize="9"/>
  <headerFooter>
    <oddFooter>&amp;LOTSKP 2019 &amp;CRekonstrukce silnice III/3665 Hradec nad Svitavou | Silnice III/3665 jih&amp;R&amp;P/&amp;N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S341"/>
  <sheetViews>
    <sheetView workbookViewId="0" topLeftCell="A1"/>
  </sheetViews>
  <sheetFormatPr defaultColWidth="9.140625" defaultRowHeight="12.75"/>
  <cols>
    <col min="1" max="1" width="4.7109375" style="0" customWidth="1"/>
    <col min="2" max="2" width="5.7109375" style="0" customWidth="1"/>
    <col min="3" max="3" width="11.7109375" style="0" customWidth="1"/>
    <col min="4" max="4" width="5.7109375" style="0" customWidth="1"/>
    <col min="5" max="5" width="80.7109375" style="0" customWidth="1"/>
    <col min="6" max="6" width="20.7109375" style="0" customWidth="1"/>
    <col min="7" max="11" width="22.7109375" style="0" customWidth="1"/>
    <col min="12" max="12" width="4.7109375" style="0" customWidth="1"/>
    <col min="17" max="19" width="9.140625" style="0" hidden="1" customWidth="1"/>
  </cols>
  <sheetData>
    <row r="1" spans="1:16" ht="12.7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  <c r="N1" s="84"/>
      <c r="O1" s="84"/>
      <c r="P1" s="84"/>
    </row>
    <row r="2" spans="1:16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</row>
    <row r="3" spans="1:16" ht="24" customHeight="1">
      <c r="A3" s="85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</row>
    <row r="4" spans="1:16" ht="6" customHeight="1">
      <c r="A4" s="86"/>
      <c r="B4" s="87" t="s">
        <v>1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4"/>
      <c r="N4" s="84"/>
      <c r="O4" s="84"/>
      <c r="P4" s="84"/>
    </row>
    <row r="5" spans="1:16" ht="6" customHeight="1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84"/>
      <c r="N5" s="84"/>
      <c r="O5" s="84"/>
      <c r="P5" s="84"/>
    </row>
    <row r="6" spans="1:16" ht="34" customHeight="1">
      <c r="A6" s="91"/>
      <c r="B6" s="92" t="s">
        <v>2</v>
      </c>
      <c r="C6" s="83"/>
      <c r="D6" s="83"/>
      <c r="E6" s="83"/>
      <c r="F6" s="83"/>
      <c r="G6" s="83"/>
      <c r="H6" s="83"/>
      <c r="I6" s="83"/>
      <c r="J6" s="83"/>
      <c r="K6" s="83"/>
      <c r="L6" s="93"/>
      <c r="M6" s="84"/>
      <c r="N6" s="84"/>
      <c r="O6" s="84"/>
      <c r="P6" s="84"/>
    </row>
    <row r="7" spans="1:16" ht="12.75">
      <c r="A7" s="94"/>
      <c r="B7" s="86"/>
      <c r="C7" s="86"/>
      <c r="D7" s="86"/>
      <c r="E7" s="86"/>
      <c r="F7" s="86"/>
      <c r="G7" s="86"/>
      <c r="H7" s="86"/>
      <c r="I7" s="86"/>
      <c r="J7" s="86"/>
      <c r="K7" s="86"/>
      <c r="L7" s="95"/>
      <c r="M7" s="84"/>
      <c r="N7" s="84"/>
      <c r="O7" s="84"/>
      <c r="P7" s="84"/>
    </row>
    <row r="8" spans="1:16" ht="14" customHeight="1">
      <c r="A8" s="86"/>
      <c r="B8" s="96" t="s">
        <v>3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4"/>
      <c r="N8" s="84"/>
      <c r="O8" s="84"/>
      <c r="P8" s="84"/>
    </row>
    <row r="9" spans="1:16" ht="8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90"/>
      <c r="M9" s="84"/>
      <c r="N9" s="84"/>
      <c r="O9" s="84"/>
      <c r="P9" s="84"/>
    </row>
    <row r="10" spans="1:16" ht="12.75">
      <c r="A10" s="97" t="s">
        <v>4</v>
      </c>
      <c r="B10" s="83"/>
      <c r="C10" s="98"/>
      <c r="D10" s="83"/>
      <c r="E10" s="83"/>
      <c r="F10" s="99"/>
      <c r="G10" s="83"/>
      <c r="H10" s="100" t="s">
        <v>442</v>
      </c>
      <c r="I10" s="101">
        <f>G85+G172+G191+G238+G245+G272+G339</f>
        <v>0</v>
      </c>
      <c r="J10" s="83"/>
      <c r="K10" s="83"/>
      <c r="L10" s="93"/>
      <c r="M10" s="84"/>
      <c r="N10" s="84"/>
      <c r="O10" s="84"/>
      <c r="P10" s="84"/>
    </row>
    <row r="11" spans="1:19" ht="16" customHeight="1">
      <c r="A11" s="102" t="s">
        <v>444</v>
      </c>
      <c r="B11" s="83"/>
      <c r="C11" s="83"/>
      <c r="D11" s="83"/>
      <c r="E11" s="83"/>
      <c r="F11" s="100"/>
      <c r="G11" s="83"/>
      <c r="H11" s="100" t="s">
        <v>443</v>
      </c>
      <c r="I11" s="101">
        <f>K85+K172+K191+K238+K245+K272+K339</f>
        <v>0</v>
      </c>
      <c r="J11" s="83"/>
      <c r="K11" s="83"/>
      <c r="L11" s="93"/>
      <c r="M11" s="84"/>
      <c r="N11" s="84"/>
      <c r="O11" s="84"/>
      <c r="P11" s="84"/>
      <c r="Q11" s="8">
        <f>IF(SUM(J20:J26)&gt;0,ROUND(SUM(S20:S26)/SUM(J20:J26)-1,8),0)</f>
        <v>0</v>
      </c>
      <c r="R11" s="8">
        <f>AVERAGE(I84,I171,I190,I237,I244,I271,I338)</f>
        <v>0</v>
      </c>
      <c r="S11" s="8">
        <f>I10*(1+Q11)</f>
        <v>0</v>
      </c>
    </row>
    <row r="12" spans="1:16" ht="12.75">
      <c r="A12" s="97" t="s">
        <v>6</v>
      </c>
      <c r="B12" s="83"/>
      <c r="C12" s="98"/>
      <c r="D12" s="83"/>
      <c r="E12" s="83"/>
      <c r="F12" s="99"/>
      <c r="G12" s="83"/>
      <c r="H12" s="83"/>
      <c r="I12" s="83"/>
      <c r="J12" s="83"/>
      <c r="K12" s="83"/>
      <c r="L12" s="93"/>
      <c r="M12" s="84"/>
      <c r="N12" s="84"/>
      <c r="O12" s="84"/>
      <c r="P12" s="84"/>
    </row>
    <row r="13" spans="1:16" ht="16" customHeight="1">
      <c r="A13" s="102" t="str">
        <f>Souhrn!A13</f>
        <v/>
      </c>
      <c r="B13" s="83"/>
      <c r="C13" s="83"/>
      <c r="D13" s="83"/>
      <c r="E13" s="83"/>
      <c r="F13" s="100"/>
      <c r="G13" s="83"/>
      <c r="H13" s="100" t="s">
        <v>7</v>
      </c>
      <c r="I13" s="98"/>
      <c r="J13" s="83"/>
      <c r="K13" s="83"/>
      <c r="L13" s="93"/>
      <c r="M13" s="84"/>
      <c r="N13" s="84"/>
      <c r="O13" s="84"/>
      <c r="P13" s="84"/>
    </row>
    <row r="14" spans="1:16" ht="12.75">
      <c r="A14" s="91"/>
      <c r="B14" s="83"/>
      <c r="C14" s="83"/>
      <c r="D14" s="83"/>
      <c r="E14" s="83"/>
      <c r="F14" s="83"/>
      <c r="G14" s="83"/>
      <c r="H14" s="100" t="s">
        <v>8</v>
      </c>
      <c r="I14" s="98"/>
      <c r="J14" s="83"/>
      <c r="K14" s="83"/>
      <c r="L14" s="93"/>
      <c r="M14" s="84"/>
      <c r="N14" s="84"/>
      <c r="O14" s="84"/>
      <c r="P14" s="84"/>
    </row>
    <row r="15" spans="1:16" ht="12.75" hidden="1">
      <c r="A15" s="91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93"/>
      <c r="M15" s="84"/>
      <c r="N15" s="84"/>
      <c r="O15" s="84"/>
      <c r="P15" s="84"/>
    </row>
    <row r="16" spans="1:16" ht="10" customHeight="1">
      <c r="A16" s="94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95"/>
      <c r="M16" s="84"/>
      <c r="N16" s="84"/>
      <c r="O16" s="84"/>
      <c r="P16" s="84"/>
    </row>
    <row r="17" spans="1:16" ht="14" customHeight="1">
      <c r="A17" s="86"/>
      <c r="B17" s="87" t="s">
        <v>9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4"/>
      <c r="N17" s="84"/>
      <c r="O17" s="84"/>
      <c r="P17" s="84"/>
    </row>
    <row r="18" spans="1:16" ht="6" customHeight="1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90"/>
      <c r="M18" s="84"/>
      <c r="N18" s="84"/>
      <c r="O18" s="84"/>
      <c r="P18" s="84"/>
    </row>
    <row r="19" spans="1:16" ht="18" customHeight="1">
      <c r="A19" s="91"/>
      <c r="B19" s="103" t="s">
        <v>10</v>
      </c>
      <c r="C19" s="103"/>
      <c r="D19" s="103"/>
      <c r="E19" s="103" t="s">
        <v>11</v>
      </c>
      <c r="F19" s="104"/>
      <c r="G19" s="105"/>
      <c r="H19" s="105"/>
      <c r="I19" s="105"/>
      <c r="J19" s="105" t="s">
        <v>12</v>
      </c>
      <c r="K19" s="105" t="s">
        <v>13</v>
      </c>
      <c r="L19" s="93"/>
      <c r="M19" s="84"/>
      <c r="N19" s="84"/>
      <c r="O19" s="84"/>
      <c r="P19" s="84"/>
    </row>
    <row r="20" spans="1:19" ht="12.75">
      <c r="A20" s="91"/>
      <c r="B20" s="106">
        <v>0</v>
      </c>
      <c r="C20" s="83"/>
      <c r="D20" s="83"/>
      <c r="E20" s="107" t="s">
        <v>69</v>
      </c>
      <c r="F20" s="83"/>
      <c r="G20" s="83"/>
      <c r="H20" s="83"/>
      <c r="I20" s="83"/>
      <c r="J20" s="108">
        <f>G85</f>
        <v>0</v>
      </c>
      <c r="K20" s="108">
        <f>K85</f>
        <v>0</v>
      </c>
      <c r="L20" s="93"/>
      <c r="M20" s="84"/>
      <c r="N20" s="84"/>
      <c r="O20" s="84"/>
      <c r="P20" s="84"/>
      <c r="S20" s="8">
        <f>S84</f>
        <v>0</v>
      </c>
    </row>
    <row r="21" spans="1:19" ht="12.75">
      <c r="A21" s="91"/>
      <c r="B21" s="106">
        <v>1</v>
      </c>
      <c r="C21" s="83"/>
      <c r="D21" s="83"/>
      <c r="E21" s="107" t="s">
        <v>198</v>
      </c>
      <c r="F21" s="83"/>
      <c r="G21" s="83"/>
      <c r="H21" s="83"/>
      <c r="I21" s="83"/>
      <c r="J21" s="108">
        <f>G172</f>
        <v>0</v>
      </c>
      <c r="K21" s="108">
        <f>K172</f>
        <v>0</v>
      </c>
      <c r="L21" s="93"/>
      <c r="M21" s="84"/>
      <c r="N21" s="84"/>
      <c r="O21" s="84"/>
      <c r="P21" s="84"/>
      <c r="S21" s="8">
        <f>S171</f>
        <v>0</v>
      </c>
    </row>
    <row r="22" spans="1:19" ht="12.75">
      <c r="A22" s="91"/>
      <c r="B22" s="106">
        <v>4</v>
      </c>
      <c r="C22" s="83"/>
      <c r="D22" s="83"/>
      <c r="E22" s="107" t="s">
        <v>233</v>
      </c>
      <c r="F22" s="83"/>
      <c r="G22" s="83"/>
      <c r="H22" s="83"/>
      <c r="I22" s="83"/>
      <c r="J22" s="108">
        <f>G191</f>
        <v>0</v>
      </c>
      <c r="K22" s="108">
        <f>K191</f>
        <v>0</v>
      </c>
      <c r="L22" s="93"/>
      <c r="M22" s="84"/>
      <c r="N22" s="84"/>
      <c r="O22" s="84"/>
      <c r="P22" s="84"/>
      <c r="S22" s="8">
        <f>S190</f>
        <v>0</v>
      </c>
    </row>
    <row r="23" spans="1:19" ht="12.75">
      <c r="A23" s="91"/>
      <c r="B23" s="106">
        <v>5</v>
      </c>
      <c r="C23" s="83"/>
      <c r="D23" s="83"/>
      <c r="E23" s="107" t="s">
        <v>278</v>
      </c>
      <c r="F23" s="83"/>
      <c r="G23" s="83"/>
      <c r="H23" s="83"/>
      <c r="I23" s="83"/>
      <c r="J23" s="108">
        <f>G238</f>
        <v>0</v>
      </c>
      <c r="K23" s="108">
        <f>K238</f>
        <v>0</v>
      </c>
      <c r="L23" s="93"/>
      <c r="M23" s="84"/>
      <c r="N23" s="84"/>
      <c r="O23" s="84"/>
      <c r="P23" s="84"/>
      <c r="S23" s="8">
        <f>S237</f>
        <v>0</v>
      </c>
    </row>
    <row r="24" spans="1:19" ht="12.75">
      <c r="A24" s="91"/>
      <c r="B24" s="106">
        <v>6</v>
      </c>
      <c r="C24" s="83"/>
      <c r="D24" s="83"/>
      <c r="E24" s="107" t="s">
        <v>539</v>
      </c>
      <c r="F24" s="83"/>
      <c r="G24" s="83"/>
      <c r="H24" s="83"/>
      <c r="I24" s="83"/>
      <c r="J24" s="108">
        <f>G245</f>
        <v>0</v>
      </c>
      <c r="K24" s="108">
        <f>K245</f>
        <v>0</v>
      </c>
      <c r="L24" s="93"/>
      <c r="M24" s="84"/>
      <c r="N24" s="84"/>
      <c r="O24" s="84"/>
      <c r="P24" s="84"/>
      <c r="S24" s="8">
        <f>S244</f>
        <v>0</v>
      </c>
    </row>
    <row r="25" spans="1:19" ht="12.75">
      <c r="A25" s="91"/>
      <c r="B25" s="106">
        <v>8</v>
      </c>
      <c r="C25" s="83"/>
      <c r="D25" s="83"/>
      <c r="E25" s="107" t="s">
        <v>318</v>
      </c>
      <c r="F25" s="83"/>
      <c r="G25" s="83"/>
      <c r="H25" s="83"/>
      <c r="I25" s="83"/>
      <c r="J25" s="108">
        <f>G272</f>
        <v>0</v>
      </c>
      <c r="K25" s="108">
        <f>K272</f>
        <v>0</v>
      </c>
      <c r="L25" s="93"/>
      <c r="M25" s="84"/>
      <c r="N25" s="84"/>
      <c r="O25" s="84"/>
      <c r="P25" s="84"/>
      <c r="S25" s="8">
        <f>S271</f>
        <v>0</v>
      </c>
    </row>
    <row r="26" spans="1:19" ht="12.75">
      <c r="A26" s="91"/>
      <c r="B26" s="106">
        <v>9</v>
      </c>
      <c r="C26" s="83"/>
      <c r="D26" s="83"/>
      <c r="E26" s="107" t="s">
        <v>441</v>
      </c>
      <c r="F26" s="83"/>
      <c r="G26" s="83"/>
      <c r="H26" s="83"/>
      <c r="I26" s="83"/>
      <c r="J26" s="108">
        <f>G339</f>
        <v>0</v>
      </c>
      <c r="K26" s="108">
        <f>K339</f>
        <v>0</v>
      </c>
      <c r="L26" s="93"/>
      <c r="M26" s="84"/>
      <c r="N26" s="84"/>
      <c r="O26" s="84"/>
      <c r="P26" s="84"/>
      <c r="S26" s="8">
        <f>S338</f>
        <v>0</v>
      </c>
    </row>
    <row r="27" spans="1:16" ht="12.75">
      <c r="A27" s="94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95"/>
      <c r="M27" s="84"/>
      <c r="N27" s="84"/>
      <c r="O27" s="84"/>
      <c r="P27" s="84"/>
    </row>
    <row r="28" spans="1:16" ht="14" customHeight="1">
      <c r="A28" s="86"/>
      <c r="B28" s="87" t="s">
        <v>14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4"/>
      <c r="N28" s="84"/>
      <c r="O28" s="84"/>
      <c r="P28" s="84"/>
    </row>
    <row r="29" spans="1:16" ht="18" customHeight="1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90"/>
      <c r="M29" s="84"/>
      <c r="N29" s="84"/>
      <c r="O29" s="84"/>
      <c r="P29" s="84"/>
    </row>
    <row r="30" spans="1:16" ht="18" customHeight="1">
      <c r="A30" s="91"/>
      <c r="B30" s="103" t="s">
        <v>15</v>
      </c>
      <c r="C30" s="103" t="s">
        <v>10</v>
      </c>
      <c r="D30" s="103" t="s">
        <v>16</v>
      </c>
      <c r="E30" s="103" t="s">
        <v>11</v>
      </c>
      <c r="F30" s="104" t="s">
        <v>17</v>
      </c>
      <c r="G30" s="105" t="s">
        <v>18</v>
      </c>
      <c r="H30" s="105" t="s">
        <v>19</v>
      </c>
      <c r="I30" s="105" t="s">
        <v>12</v>
      </c>
      <c r="J30" s="104" t="s">
        <v>20</v>
      </c>
      <c r="K30" s="105" t="s">
        <v>13</v>
      </c>
      <c r="L30" s="93"/>
      <c r="M30" s="84"/>
      <c r="N30" s="84"/>
      <c r="O30" s="84"/>
      <c r="P30" s="84"/>
    </row>
    <row r="31" spans="1:16" ht="40" customHeight="1">
      <c r="A31" s="91"/>
      <c r="B31" s="109" t="s">
        <v>68</v>
      </c>
      <c r="C31" s="83"/>
      <c r="D31" s="83"/>
      <c r="E31" s="83"/>
      <c r="F31" s="83"/>
      <c r="G31" s="83"/>
      <c r="H31" s="136"/>
      <c r="I31" s="83"/>
      <c r="J31" s="136"/>
      <c r="K31" s="83"/>
      <c r="L31" s="93"/>
      <c r="M31" s="84"/>
      <c r="N31" s="84"/>
      <c r="O31" s="84"/>
      <c r="P31" s="84"/>
    </row>
    <row r="32" spans="1:18" ht="12.75">
      <c r="A32" s="91"/>
      <c r="B32" s="110">
        <v>1</v>
      </c>
      <c r="C32" s="111" t="s">
        <v>31</v>
      </c>
      <c r="D32" s="111">
        <v>1</v>
      </c>
      <c r="E32" s="111" t="s">
        <v>23</v>
      </c>
      <c r="F32" s="112" t="s">
        <v>32</v>
      </c>
      <c r="G32" s="113">
        <v>1459.754</v>
      </c>
      <c r="H32" s="137">
        <f>ROUND(0,2)</f>
        <v>0</v>
      </c>
      <c r="I32" s="115">
        <f>ROUND(H32*G32,2)</f>
        <v>0</v>
      </c>
      <c r="J32" s="143">
        <v>0</v>
      </c>
      <c r="K32" s="115">
        <f>IF(ISNUMBER(J32),ROUND(I32*(J32+1),2),0)</f>
        <v>0</v>
      </c>
      <c r="L32" s="93"/>
      <c r="M32" s="84"/>
      <c r="N32" s="84"/>
      <c r="O32" s="84"/>
      <c r="P32" s="84"/>
      <c r="Q32" s="8">
        <f>IF(ISNUMBER(J32),IF(G32&gt;0,IF(H32&gt;0,I32,0),0),0)</f>
        <v>0</v>
      </c>
      <c r="R32" s="8">
        <f>IF(ISNUMBER(J32)=FALSE,I32,0)</f>
        <v>0</v>
      </c>
    </row>
    <row r="33" spans="1:16" ht="12.75">
      <c r="A33" s="91"/>
      <c r="B33" s="117" t="s">
        <v>26</v>
      </c>
      <c r="C33" s="83"/>
      <c r="D33" s="83"/>
      <c r="E33" s="118" t="s">
        <v>445</v>
      </c>
      <c r="F33" s="83"/>
      <c r="G33" s="83"/>
      <c r="H33" s="136"/>
      <c r="I33" s="83"/>
      <c r="J33" s="136"/>
      <c r="K33" s="83"/>
      <c r="L33" s="93"/>
      <c r="M33" s="84"/>
      <c r="N33" s="84"/>
      <c r="O33" s="84"/>
      <c r="P33" s="84"/>
    </row>
    <row r="34" spans="1:16" ht="38.25">
      <c r="A34" s="91"/>
      <c r="B34" s="117" t="s">
        <v>28</v>
      </c>
      <c r="C34" s="83"/>
      <c r="D34" s="83"/>
      <c r="E34" s="118" t="s">
        <v>446</v>
      </c>
      <c r="F34" s="83"/>
      <c r="G34" s="83"/>
      <c r="H34" s="136"/>
      <c r="I34" s="83"/>
      <c r="J34" s="136"/>
      <c r="K34" s="83"/>
      <c r="L34" s="93"/>
      <c r="M34" s="84"/>
      <c r="N34" s="84"/>
      <c r="O34" s="84"/>
      <c r="P34" s="84"/>
    </row>
    <row r="35" spans="1:16" ht="13.5" thickBot="1">
      <c r="A35" s="91"/>
      <c r="B35" s="119" t="s">
        <v>30</v>
      </c>
      <c r="C35" s="120"/>
      <c r="D35" s="120"/>
      <c r="E35" s="121" t="s">
        <v>29</v>
      </c>
      <c r="F35" s="120"/>
      <c r="G35" s="120"/>
      <c r="H35" s="138"/>
      <c r="I35" s="120"/>
      <c r="J35" s="138"/>
      <c r="K35" s="120"/>
      <c r="L35" s="93"/>
      <c r="M35" s="84"/>
      <c r="N35" s="84"/>
      <c r="O35" s="84"/>
      <c r="P35" s="84"/>
    </row>
    <row r="36" spans="1:18" ht="13.5" thickTop="1">
      <c r="A36" s="91"/>
      <c r="B36" s="110">
        <v>2</v>
      </c>
      <c r="C36" s="111" t="s">
        <v>21</v>
      </c>
      <c r="D36" s="111"/>
      <c r="E36" s="111" t="s">
        <v>23</v>
      </c>
      <c r="F36" s="112" t="s">
        <v>24</v>
      </c>
      <c r="G36" s="122">
        <v>224.477</v>
      </c>
      <c r="H36" s="139">
        <f>ROUND(0,2)</f>
        <v>0</v>
      </c>
      <c r="I36" s="124">
        <f>ROUND(H36*G36,2)</f>
        <v>0</v>
      </c>
      <c r="J36" s="144">
        <v>0</v>
      </c>
      <c r="K36" s="124">
        <f>IF(ISNUMBER(J36),ROUND(I36*(J36+1),2),0)</f>
        <v>0</v>
      </c>
      <c r="L36" s="93"/>
      <c r="M36" s="84"/>
      <c r="N36" s="84"/>
      <c r="O36" s="84"/>
      <c r="P36" s="84"/>
      <c r="Q36" s="8">
        <f>IF(ISNUMBER(J36),IF(G36&gt;0,IF(H36&gt;0,I36,0),0),0)</f>
        <v>0</v>
      </c>
      <c r="R36" s="8">
        <f>IF(ISNUMBER(J36)=FALSE,I36,0)</f>
        <v>0</v>
      </c>
    </row>
    <row r="37" spans="1:16" ht="12.75">
      <c r="A37" s="91"/>
      <c r="B37" s="117" t="s">
        <v>26</v>
      </c>
      <c r="C37" s="83"/>
      <c r="D37" s="83"/>
      <c r="E37" s="118" t="s">
        <v>447</v>
      </c>
      <c r="F37" s="83"/>
      <c r="G37" s="83"/>
      <c r="H37" s="136"/>
      <c r="I37" s="83"/>
      <c r="J37" s="136"/>
      <c r="K37" s="83"/>
      <c r="L37" s="93"/>
      <c r="M37" s="84"/>
      <c r="N37" s="84"/>
      <c r="O37" s="84"/>
      <c r="P37" s="84"/>
    </row>
    <row r="38" spans="1:16" ht="63.75">
      <c r="A38" s="91"/>
      <c r="B38" s="117" t="s">
        <v>28</v>
      </c>
      <c r="C38" s="83"/>
      <c r="D38" s="83"/>
      <c r="E38" s="118" t="s">
        <v>448</v>
      </c>
      <c r="F38" s="83"/>
      <c r="G38" s="83"/>
      <c r="H38" s="136"/>
      <c r="I38" s="83"/>
      <c r="J38" s="136"/>
      <c r="K38" s="83"/>
      <c r="L38" s="93"/>
      <c r="M38" s="84"/>
      <c r="N38" s="84"/>
      <c r="O38" s="84"/>
      <c r="P38" s="84"/>
    </row>
    <row r="39" spans="1:16" ht="13.5" thickBot="1">
      <c r="A39" s="91"/>
      <c r="B39" s="119" t="s">
        <v>30</v>
      </c>
      <c r="C39" s="120"/>
      <c r="D39" s="120"/>
      <c r="E39" s="121" t="s">
        <v>29</v>
      </c>
      <c r="F39" s="120"/>
      <c r="G39" s="120"/>
      <c r="H39" s="138"/>
      <c r="I39" s="120"/>
      <c r="J39" s="138"/>
      <c r="K39" s="120"/>
      <c r="L39" s="93"/>
      <c r="M39" s="84"/>
      <c r="N39" s="84"/>
      <c r="O39" s="84"/>
      <c r="P39" s="84"/>
    </row>
    <row r="40" spans="1:18" ht="13.5" thickTop="1">
      <c r="A40" s="91"/>
      <c r="B40" s="110">
        <v>3</v>
      </c>
      <c r="C40" s="111" t="s">
        <v>31</v>
      </c>
      <c r="D40" s="111">
        <v>2</v>
      </c>
      <c r="E40" s="111" t="s">
        <v>23</v>
      </c>
      <c r="F40" s="112" t="s">
        <v>32</v>
      </c>
      <c r="G40" s="122">
        <v>2048.636</v>
      </c>
      <c r="H40" s="139">
        <f>ROUND(0,2)</f>
        <v>0</v>
      </c>
      <c r="I40" s="124">
        <f>ROUND(H40*G40,2)</f>
        <v>0</v>
      </c>
      <c r="J40" s="144">
        <v>0</v>
      </c>
      <c r="K40" s="124">
        <f>IF(ISNUMBER(J40),ROUND(I40*(J40+1),2),0)</f>
        <v>0</v>
      </c>
      <c r="L40" s="93"/>
      <c r="M40" s="84"/>
      <c r="N40" s="84"/>
      <c r="O40" s="84"/>
      <c r="P40" s="84"/>
      <c r="Q40" s="8">
        <f>IF(ISNUMBER(J40),IF(G40&gt;0,IF(H40&gt;0,I40,0),0),0)</f>
        <v>0</v>
      </c>
      <c r="R40" s="8">
        <f>IF(ISNUMBER(J40)=FALSE,I40,0)</f>
        <v>0</v>
      </c>
    </row>
    <row r="41" spans="1:16" ht="12.75">
      <c r="A41" s="91"/>
      <c r="B41" s="117" t="s">
        <v>26</v>
      </c>
      <c r="C41" s="83"/>
      <c r="D41" s="83"/>
      <c r="E41" s="118" t="s">
        <v>449</v>
      </c>
      <c r="F41" s="83"/>
      <c r="G41" s="83"/>
      <c r="H41" s="136"/>
      <c r="I41" s="83"/>
      <c r="J41" s="136"/>
      <c r="K41" s="83"/>
      <c r="L41" s="93"/>
      <c r="M41" s="84"/>
      <c r="N41" s="84"/>
      <c r="O41" s="84"/>
      <c r="P41" s="84"/>
    </row>
    <row r="42" spans="1:16" ht="12.75">
      <c r="A42" s="91"/>
      <c r="B42" s="117" t="s">
        <v>28</v>
      </c>
      <c r="C42" s="83"/>
      <c r="D42" s="83"/>
      <c r="E42" s="118" t="s">
        <v>450</v>
      </c>
      <c r="F42" s="83"/>
      <c r="G42" s="83"/>
      <c r="H42" s="136"/>
      <c r="I42" s="83"/>
      <c r="J42" s="136"/>
      <c r="K42" s="83"/>
      <c r="L42" s="93"/>
      <c r="M42" s="84"/>
      <c r="N42" s="84"/>
      <c r="O42" s="84"/>
      <c r="P42" s="84"/>
    </row>
    <row r="43" spans="1:16" ht="13.5" thickBot="1">
      <c r="A43" s="91"/>
      <c r="B43" s="119" t="s">
        <v>30</v>
      </c>
      <c r="C43" s="120"/>
      <c r="D43" s="120"/>
      <c r="E43" s="121" t="s">
        <v>29</v>
      </c>
      <c r="F43" s="120"/>
      <c r="G43" s="120"/>
      <c r="H43" s="138"/>
      <c r="I43" s="120"/>
      <c r="J43" s="138"/>
      <c r="K43" s="120"/>
      <c r="L43" s="93"/>
      <c r="M43" s="84"/>
      <c r="N43" s="84"/>
      <c r="O43" s="84"/>
      <c r="P43" s="84"/>
    </row>
    <row r="44" spans="1:18" ht="13.5" thickTop="1">
      <c r="A44" s="91"/>
      <c r="B44" s="110">
        <v>4</v>
      </c>
      <c r="C44" s="111" t="s">
        <v>34</v>
      </c>
      <c r="D44" s="111" t="s">
        <v>22</v>
      </c>
      <c r="E44" s="111" t="s">
        <v>35</v>
      </c>
      <c r="F44" s="112" t="s">
        <v>32</v>
      </c>
      <c r="G44" s="122">
        <v>158.4</v>
      </c>
      <c r="H44" s="139">
        <f>ROUND(0,2)</f>
        <v>0</v>
      </c>
      <c r="I44" s="124">
        <f>ROUND(H44*G44,2)</f>
        <v>0</v>
      </c>
      <c r="J44" s="144">
        <v>0</v>
      </c>
      <c r="K44" s="124">
        <f>IF(ISNUMBER(J44),ROUND(I44*(J44+1),2),0)</f>
        <v>0</v>
      </c>
      <c r="L44" s="93"/>
      <c r="M44" s="84"/>
      <c r="N44" s="84"/>
      <c r="O44" s="84"/>
      <c r="P44" s="84"/>
      <c r="Q44" s="8">
        <f>IF(ISNUMBER(J44),IF(G44&gt;0,IF(H44&gt;0,I44,0),0),0)</f>
        <v>0</v>
      </c>
      <c r="R44" s="8">
        <f>IF(ISNUMBER(J44)=FALSE,I44,0)</f>
        <v>0</v>
      </c>
    </row>
    <row r="45" spans="1:16" ht="12.75">
      <c r="A45" s="91"/>
      <c r="B45" s="117" t="s">
        <v>26</v>
      </c>
      <c r="C45" s="83"/>
      <c r="D45" s="83"/>
      <c r="E45" s="118" t="s">
        <v>451</v>
      </c>
      <c r="F45" s="83"/>
      <c r="G45" s="83"/>
      <c r="H45" s="136"/>
      <c r="I45" s="83"/>
      <c r="J45" s="136"/>
      <c r="K45" s="83"/>
      <c r="L45" s="93"/>
      <c r="M45" s="84"/>
      <c r="N45" s="84"/>
      <c r="O45" s="84"/>
      <c r="P45" s="84"/>
    </row>
    <row r="46" spans="1:16" ht="12.75">
      <c r="A46" s="91"/>
      <c r="B46" s="117" t="s">
        <v>28</v>
      </c>
      <c r="C46" s="83"/>
      <c r="D46" s="83"/>
      <c r="E46" s="118" t="s">
        <v>452</v>
      </c>
      <c r="F46" s="83"/>
      <c r="G46" s="83"/>
      <c r="H46" s="136"/>
      <c r="I46" s="83"/>
      <c r="J46" s="136"/>
      <c r="K46" s="83"/>
      <c r="L46" s="93"/>
      <c r="M46" s="84"/>
      <c r="N46" s="84"/>
      <c r="O46" s="84"/>
      <c r="P46" s="84"/>
    </row>
    <row r="47" spans="1:16" ht="13.5" thickBot="1">
      <c r="A47" s="91"/>
      <c r="B47" s="119" t="s">
        <v>30</v>
      </c>
      <c r="C47" s="120"/>
      <c r="D47" s="120"/>
      <c r="E47" s="121" t="s">
        <v>29</v>
      </c>
      <c r="F47" s="120"/>
      <c r="G47" s="120"/>
      <c r="H47" s="138"/>
      <c r="I47" s="120"/>
      <c r="J47" s="138"/>
      <c r="K47" s="120"/>
      <c r="L47" s="93"/>
      <c r="M47" s="84"/>
      <c r="N47" s="84"/>
      <c r="O47" s="84"/>
      <c r="P47" s="84"/>
    </row>
    <row r="48" spans="1:18" ht="13.5" thickTop="1">
      <c r="A48" s="91"/>
      <c r="B48" s="110">
        <v>5</v>
      </c>
      <c r="C48" s="111" t="s">
        <v>37</v>
      </c>
      <c r="D48" s="111"/>
      <c r="E48" s="111" t="s">
        <v>38</v>
      </c>
      <c r="F48" s="112" t="s">
        <v>39</v>
      </c>
      <c r="G48" s="122">
        <v>1</v>
      </c>
      <c r="H48" s="139">
        <f>ROUND(0,2)</f>
        <v>0</v>
      </c>
      <c r="I48" s="124">
        <f>ROUND(H48*G48,2)</f>
        <v>0</v>
      </c>
      <c r="J48" s="144">
        <v>0</v>
      </c>
      <c r="K48" s="124">
        <f>IF(ISNUMBER(J48),ROUND(I48*(J48+1),2),0)</f>
        <v>0</v>
      </c>
      <c r="L48" s="93"/>
      <c r="M48" s="84"/>
      <c r="N48" s="84"/>
      <c r="O48" s="84"/>
      <c r="P48" s="84"/>
      <c r="Q48" s="8">
        <f>IF(ISNUMBER(J48),IF(G48&gt;0,IF(H48&gt;0,I48,0),0),0)</f>
        <v>0</v>
      </c>
      <c r="R48" s="8">
        <f>IF(ISNUMBER(J48)=FALSE,I48,0)</f>
        <v>0</v>
      </c>
    </row>
    <row r="49" spans="1:16" ht="12.75">
      <c r="A49" s="91"/>
      <c r="B49" s="117" t="s">
        <v>26</v>
      </c>
      <c r="C49" s="83"/>
      <c r="D49" s="83"/>
      <c r="E49" s="118" t="s">
        <v>22</v>
      </c>
      <c r="F49" s="83"/>
      <c r="G49" s="83"/>
      <c r="H49" s="136"/>
      <c r="I49" s="83"/>
      <c r="J49" s="136"/>
      <c r="K49" s="83"/>
      <c r="L49" s="93"/>
      <c r="M49" s="84"/>
      <c r="N49" s="84"/>
      <c r="O49" s="84"/>
      <c r="P49" s="84"/>
    </row>
    <row r="50" spans="1:16" ht="12.75">
      <c r="A50" s="91"/>
      <c r="B50" s="117" t="s">
        <v>28</v>
      </c>
      <c r="C50" s="83"/>
      <c r="D50" s="83"/>
      <c r="E50" s="118" t="s">
        <v>44</v>
      </c>
      <c r="F50" s="83"/>
      <c r="G50" s="83"/>
      <c r="H50" s="136"/>
      <c r="I50" s="83"/>
      <c r="J50" s="136"/>
      <c r="K50" s="83"/>
      <c r="L50" s="93"/>
      <c r="M50" s="84"/>
      <c r="N50" s="84"/>
      <c r="O50" s="84"/>
      <c r="P50" s="84"/>
    </row>
    <row r="51" spans="1:16" ht="13.5" thickBot="1">
      <c r="A51" s="91"/>
      <c r="B51" s="119" t="s">
        <v>30</v>
      </c>
      <c r="C51" s="120"/>
      <c r="D51" s="120"/>
      <c r="E51" s="121" t="s">
        <v>41</v>
      </c>
      <c r="F51" s="120"/>
      <c r="G51" s="120"/>
      <c r="H51" s="138"/>
      <c r="I51" s="120"/>
      <c r="J51" s="138"/>
      <c r="K51" s="120"/>
      <c r="L51" s="93"/>
      <c r="M51" s="84"/>
      <c r="N51" s="84"/>
      <c r="O51" s="84"/>
      <c r="P51" s="84"/>
    </row>
    <row r="52" spans="1:18" ht="13.5" thickTop="1">
      <c r="A52" s="91"/>
      <c r="B52" s="110">
        <v>6</v>
      </c>
      <c r="C52" s="111" t="s">
        <v>42</v>
      </c>
      <c r="D52" s="111" t="s">
        <v>22</v>
      </c>
      <c r="E52" s="111" t="s">
        <v>43</v>
      </c>
      <c r="F52" s="112" t="s">
        <v>39</v>
      </c>
      <c r="G52" s="122">
        <v>1</v>
      </c>
      <c r="H52" s="139">
        <f>ROUND(0,2)</f>
        <v>0</v>
      </c>
      <c r="I52" s="124">
        <f>ROUND(H52*G52,2)</f>
        <v>0</v>
      </c>
      <c r="J52" s="144">
        <v>0</v>
      </c>
      <c r="K52" s="124">
        <f>IF(ISNUMBER(J52),ROUND(I52*(J52+1),2),0)</f>
        <v>0</v>
      </c>
      <c r="L52" s="93"/>
      <c r="M52" s="84"/>
      <c r="N52" s="84"/>
      <c r="O52" s="84"/>
      <c r="P52" s="84"/>
      <c r="Q52" s="8">
        <f>IF(ISNUMBER(J52),IF(G52&gt;0,IF(H52&gt;0,I52,0),0),0)</f>
        <v>0</v>
      </c>
      <c r="R52" s="8">
        <f>IF(ISNUMBER(J52)=FALSE,I52,0)</f>
        <v>0</v>
      </c>
    </row>
    <row r="53" spans="1:16" ht="12.75">
      <c r="A53" s="91"/>
      <c r="B53" s="117" t="s">
        <v>26</v>
      </c>
      <c r="C53" s="83"/>
      <c r="D53" s="83"/>
      <c r="E53" s="118" t="s">
        <v>22</v>
      </c>
      <c r="F53" s="83"/>
      <c r="G53" s="83"/>
      <c r="H53" s="136"/>
      <c r="I53" s="83"/>
      <c r="J53" s="136"/>
      <c r="K53" s="83"/>
      <c r="L53" s="93"/>
      <c r="M53" s="84"/>
      <c r="N53" s="84"/>
      <c r="O53" s="84"/>
      <c r="P53" s="84"/>
    </row>
    <row r="54" spans="1:16" ht="12.75">
      <c r="A54" s="91"/>
      <c r="B54" s="117" t="s">
        <v>28</v>
      </c>
      <c r="C54" s="83"/>
      <c r="D54" s="83"/>
      <c r="E54" s="118" t="s">
        <v>44</v>
      </c>
      <c r="F54" s="83"/>
      <c r="G54" s="83"/>
      <c r="H54" s="136"/>
      <c r="I54" s="83"/>
      <c r="J54" s="136"/>
      <c r="K54" s="83"/>
      <c r="L54" s="93"/>
      <c r="M54" s="84"/>
      <c r="N54" s="84"/>
      <c r="O54" s="84"/>
      <c r="P54" s="84"/>
    </row>
    <row r="55" spans="1:16" ht="39" thickBot="1">
      <c r="A55" s="91"/>
      <c r="B55" s="119" t="s">
        <v>30</v>
      </c>
      <c r="C55" s="120"/>
      <c r="D55" s="120"/>
      <c r="E55" s="121" t="s">
        <v>45</v>
      </c>
      <c r="F55" s="120"/>
      <c r="G55" s="120"/>
      <c r="H55" s="138"/>
      <c r="I55" s="120"/>
      <c r="J55" s="138"/>
      <c r="K55" s="120"/>
      <c r="L55" s="93"/>
      <c r="M55" s="84"/>
      <c r="N55" s="84"/>
      <c r="O55" s="84"/>
      <c r="P55" s="84"/>
    </row>
    <row r="56" spans="1:18" ht="13.5" thickTop="1">
      <c r="A56" s="91"/>
      <c r="B56" s="110">
        <v>7</v>
      </c>
      <c r="C56" s="111" t="s">
        <v>46</v>
      </c>
      <c r="D56" s="111"/>
      <c r="E56" s="111" t="s">
        <v>47</v>
      </c>
      <c r="F56" s="112" t="s">
        <v>39</v>
      </c>
      <c r="G56" s="122">
        <v>1</v>
      </c>
      <c r="H56" s="139">
        <f>ROUND(0,2)</f>
        <v>0</v>
      </c>
      <c r="I56" s="124">
        <f>ROUND(H56*G56,2)</f>
        <v>0</v>
      </c>
      <c r="J56" s="144">
        <v>0</v>
      </c>
      <c r="K56" s="124">
        <f>IF(ISNUMBER(J56),ROUND(I56*(J56+1),2),0)</f>
        <v>0</v>
      </c>
      <c r="L56" s="93"/>
      <c r="M56" s="84"/>
      <c r="N56" s="84"/>
      <c r="O56" s="84"/>
      <c r="P56" s="84"/>
      <c r="Q56" s="8">
        <f>IF(ISNUMBER(J56),IF(G56&gt;0,IF(H56&gt;0,I56,0),0),0)</f>
        <v>0</v>
      </c>
      <c r="R56" s="8">
        <f>IF(ISNUMBER(J56)=FALSE,I56,0)</f>
        <v>0</v>
      </c>
    </row>
    <row r="57" spans="1:16" ht="12.75">
      <c r="A57" s="91"/>
      <c r="B57" s="117" t="s">
        <v>26</v>
      </c>
      <c r="C57" s="83"/>
      <c r="D57" s="83"/>
      <c r="E57" s="118" t="s">
        <v>22</v>
      </c>
      <c r="F57" s="83"/>
      <c r="G57" s="83"/>
      <c r="H57" s="136"/>
      <c r="I57" s="83"/>
      <c r="J57" s="136"/>
      <c r="K57" s="83"/>
      <c r="L57" s="93"/>
      <c r="M57" s="84"/>
      <c r="N57" s="84"/>
      <c r="O57" s="84"/>
      <c r="P57" s="84"/>
    </row>
    <row r="58" spans="1:16" ht="12.75">
      <c r="A58" s="91"/>
      <c r="B58" s="117" t="s">
        <v>28</v>
      </c>
      <c r="C58" s="83"/>
      <c r="D58" s="83"/>
      <c r="E58" s="118" t="s">
        <v>44</v>
      </c>
      <c r="F58" s="83"/>
      <c r="G58" s="83"/>
      <c r="H58" s="136"/>
      <c r="I58" s="83"/>
      <c r="J58" s="136"/>
      <c r="K58" s="83"/>
      <c r="L58" s="93"/>
      <c r="M58" s="84"/>
      <c r="N58" s="84"/>
      <c r="O58" s="84"/>
      <c r="P58" s="84"/>
    </row>
    <row r="59" spans="1:16" ht="13.5" thickBot="1">
      <c r="A59" s="91"/>
      <c r="B59" s="119" t="s">
        <v>30</v>
      </c>
      <c r="C59" s="120"/>
      <c r="D59" s="120"/>
      <c r="E59" s="121" t="s">
        <v>48</v>
      </c>
      <c r="F59" s="120"/>
      <c r="G59" s="120"/>
      <c r="H59" s="138"/>
      <c r="I59" s="120"/>
      <c r="J59" s="138"/>
      <c r="K59" s="120"/>
      <c r="L59" s="93"/>
      <c r="M59" s="84"/>
      <c r="N59" s="84"/>
      <c r="O59" s="84"/>
      <c r="P59" s="84"/>
    </row>
    <row r="60" spans="1:18" ht="13.5" thickTop="1">
      <c r="A60" s="91"/>
      <c r="B60" s="110">
        <v>8</v>
      </c>
      <c r="C60" s="111" t="s">
        <v>49</v>
      </c>
      <c r="D60" s="111"/>
      <c r="E60" s="111" t="s">
        <v>50</v>
      </c>
      <c r="F60" s="112" t="s">
        <v>51</v>
      </c>
      <c r="G60" s="122">
        <v>9.8</v>
      </c>
      <c r="H60" s="139">
        <f>ROUND(0,2)</f>
        <v>0</v>
      </c>
      <c r="I60" s="124">
        <f>ROUND(H60*G60,2)</f>
        <v>0</v>
      </c>
      <c r="J60" s="144">
        <v>0</v>
      </c>
      <c r="K60" s="124">
        <f>IF(ISNUMBER(J60),ROUND(I60*(J60+1),2),0)</f>
        <v>0</v>
      </c>
      <c r="L60" s="93"/>
      <c r="M60" s="84"/>
      <c r="N60" s="84"/>
      <c r="O60" s="84"/>
      <c r="P60" s="84"/>
      <c r="Q60" s="8">
        <f>IF(ISNUMBER(J60),IF(G60&gt;0,IF(H60&gt;0,I60,0),0),0)</f>
        <v>0</v>
      </c>
      <c r="R60" s="8">
        <f>IF(ISNUMBER(J60)=FALSE,I60,0)</f>
        <v>0</v>
      </c>
    </row>
    <row r="61" spans="1:16" ht="12.75">
      <c r="A61" s="91"/>
      <c r="B61" s="117" t="s">
        <v>26</v>
      </c>
      <c r="C61" s="83"/>
      <c r="D61" s="83"/>
      <c r="E61" s="118" t="s">
        <v>22</v>
      </c>
      <c r="F61" s="83"/>
      <c r="G61" s="83"/>
      <c r="H61" s="136"/>
      <c r="I61" s="83"/>
      <c r="J61" s="136"/>
      <c r="K61" s="83"/>
      <c r="L61" s="93"/>
      <c r="M61" s="84"/>
      <c r="N61" s="84"/>
      <c r="O61" s="84"/>
      <c r="P61" s="84"/>
    </row>
    <row r="62" spans="1:16" ht="12.75">
      <c r="A62" s="91"/>
      <c r="B62" s="117" t="s">
        <v>28</v>
      </c>
      <c r="C62" s="83"/>
      <c r="D62" s="83"/>
      <c r="E62" s="118" t="s">
        <v>453</v>
      </c>
      <c r="F62" s="83"/>
      <c r="G62" s="83"/>
      <c r="H62" s="136"/>
      <c r="I62" s="83"/>
      <c r="J62" s="136"/>
      <c r="K62" s="83"/>
      <c r="L62" s="93"/>
      <c r="M62" s="84"/>
      <c r="N62" s="84"/>
      <c r="O62" s="84"/>
      <c r="P62" s="84"/>
    </row>
    <row r="63" spans="1:16" ht="77.25" thickBot="1">
      <c r="A63" s="91"/>
      <c r="B63" s="119" t="s">
        <v>30</v>
      </c>
      <c r="C63" s="120"/>
      <c r="D63" s="120"/>
      <c r="E63" s="121" t="s">
        <v>53</v>
      </c>
      <c r="F63" s="120"/>
      <c r="G63" s="120"/>
      <c r="H63" s="138"/>
      <c r="I63" s="120"/>
      <c r="J63" s="138"/>
      <c r="K63" s="120"/>
      <c r="L63" s="93"/>
      <c r="M63" s="84"/>
      <c r="N63" s="84"/>
      <c r="O63" s="84"/>
      <c r="P63" s="84"/>
    </row>
    <row r="64" spans="1:18" ht="13.5" thickTop="1">
      <c r="A64" s="91"/>
      <c r="B64" s="110">
        <v>9</v>
      </c>
      <c r="C64" s="111" t="s">
        <v>54</v>
      </c>
      <c r="D64" s="111"/>
      <c r="E64" s="111" t="s">
        <v>55</v>
      </c>
      <c r="F64" s="112" t="s">
        <v>39</v>
      </c>
      <c r="G64" s="122">
        <v>1</v>
      </c>
      <c r="H64" s="139">
        <f>ROUND(0,2)</f>
        <v>0</v>
      </c>
      <c r="I64" s="124">
        <f>ROUND(H64*G64,2)</f>
        <v>0</v>
      </c>
      <c r="J64" s="144">
        <v>0</v>
      </c>
      <c r="K64" s="124">
        <f>IF(ISNUMBER(J64),ROUND(I64*(J64+1),2),0)</f>
        <v>0</v>
      </c>
      <c r="L64" s="93"/>
      <c r="M64" s="84"/>
      <c r="N64" s="84"/>
      <c r="O64" s="84"/>
      <c r="P64" s="84"/>
      <c r="Q64" s="8">
        <f>IF(ISNUMBER(J64),IF(G64&gt;0,IF(H64&gt;0,I64,0),0),0)</f>
        <v>0</v>
      </c>
      <c r="R64" s="8">
        <f>IF(ISNUMBER(J64)=FALSE,I64,0)</f>
        <v>0</v>
      </c>
    </row>
    <row r="65" spans="1:16" ht="12.75">
      <c r="A65" s="91"/>
      <c r="B65" s="117" t="s">
        <v>26</v>
      </c>
      <c r="C65" s="83"/>
      <c r="D65" s="83"/>
      <c r="E65" s="118" t="s">
        <v>22</v>
      </c>
      <c r="F65" s="83"/>
      <c r="G65" s="83"/>
      <c r="H65" s="136"/>
      <c r="I65" s="83"/>
      <c r="J65" s="136"/>
      <c r="K65" s="83"/>
      <c r="L65" s="93"/>
      <c r="M65" s="84"/>
      <c r="N65" s="84"/>
      <c r="O65" s="84"/>
      <c r="P65" s="84"/>
    </row>
    <row r="66" spans="1:16" ht="12.75">
      <c r="A66" s="91"/>
      <c r="B66" s="117" t="s">
        <v>28</v>
      </c>
      <c r="C66" s="83"/>
      <c r="D66" s="83"/>
      <c r="E66" s="118" t="s">
        <v>44</v>
      </c>
      <c r="F66" s="83"/>
      <c r="G66" s="83"/>
      <c r="H66" s="136"/>
      <c r="I66" s="83"/>
      <c r="J66" s="136"/>
      <c r="K66" s="83"/>
      <c r="L66" s="93"/>
      <c r="M66" s="84"/>
      <c r="N66" s="84"/>
      <c r="O66" s="84"/>
      <c r="P66" s="84"/>
    </row>
    <row r="67" spans="1:16" ht="64.5" thickBot="1">
      <c r="A67" s="91"/>
      <c r="B67" s="119" t="s">
        <v>30</v>
      </c>
      <c r="C67" s="120"/>
      <c r="D67" s="120"/>
      <c r="E67" s="121" t="s">
        <v>56</v>
      </c>
      <c r="F67" s="120"/>
      <c r="G67" s="120"/>
      <c r="H67" s="138"/>
      <c r="I67" s="120"/>
      <c r="J67" s="138"/>
      <c r="K67" s="120"/>
      <c r="L67" s="93"/>
      <c r="M67" s="84"/>
      <c r="N67" s="84"/>
      <c r="O67" s="84"/>
      <c r="P67" s="84"/>
    </row>
    <row r="68" spans="1:18" ht="13.5" thickTop="1">
      <c r="A68" s="91"/>
      <c r="B68" s="110">
        <v>10</v>
      </c>
      <c r="C68" s="111" t="s">
        <v>57</v>
      </c>
      <c r="D68" s="111"/>
      <c r="E68" s="111" t="s">
        <v>58</v>
      </c>
      <c r="F68" s="112" t="s">
        <v>39</v>
      </c>
      <c r="G68" s="122">
        <v>1</v>
      </c>
      <c r="H68" s="139">
        <f>ROUND(0,2)</f>
        <v>0</v>
      </c>
      <c r="I68" s="124">
        <f>ROUND(H68*G68,2)</f>
        <v>0</v>
      </c>
      <c r="J68" s="144">
        <v>0</v>
      </c>
      <c r="K68" s="124">
        <f>IF(ISNUMBER(J68),ROUND(I68*(J68+1),2),0)</f>
        <v>0</v>
      </c>
      <c r="L68" s="93"/>
      <c r="M68" s="84"/>
      <c r="N68" s="84"/>
      <c r="O68" s="84"/>
      <c r="P68" s="84"/>
      <c r="Q68" s="8">
        <f>IF(ISNUMBER(J68),IF(G68&gt;0,IF(H68&gt;0,I68,0),0),0)</f>
        <v>0</v>
      </c>
      <c r="R68" s="8">
        <f>IF(ISNUMBER(J68)=FALSE,I68,0)</f>
        <v>0</v>
      </c>
    </row>
    <row r="69" spans="1:16" ht="12.75">
      <c r="A69" s="91"/>
      <c r="B69" s="117" t="s">
        <v>26</v>
      </c>
      <c r="C69" s="83"/>
      <c r="D69" s="83"/>
      <c r="E69" s="118" t="s">
        <v>22</v>
      </c>
      <c r="F69" s="83"/>
      <c r="G69" s="83"/>
      <c r="H69" s="136"/>
      <c r="I69" s="83"/>
      <c r="J69" s="136"/>
      <c r="K69" s="83"/>
      <c r="L69" s="93"/>
      <c r="M69" s="84"/>
      <c r="N69" s="84"/>
      <c r="O69" s="84"/>
      <c r="P69" s="84"/>
    </row>
    <row r="70" spans="1:16" ht="12.75">
      <c r="A70" s="91"/>
      <c r="B70" s="117" t="s">
        <v>28</v>
      </c>
      <c r="C70" s="83"/>
      <c r="D70" s="83"/>
      <c r="E70" s="118" t="s">
        <v>44</v>
      </c>
      <c r="F70" s="83"/>
      <c r="G70" s="83"/>
      <c r="H70" s="136"/>
      <c r="I70" s="83"/>
      <c r="J70" s="136"/>
      <c r="K70" s="83"/>
      <c r="L70" s="93"/>
      <c r="M70" s="84"/>
      <c r="N70" s="84"/>
      <c r="O70" s="84"/>
      <c r="P70" s="84"/>
    </row>
    <row r="71" spans="1:16" ht="13.5" thickBot="1">
      <c r="A71" s="91"/>
      <c r="B71" s="119" t="s">
        <v>30</v>
      </c>
      <c r="C71" s="120"/>
      <c r="D71" s="120"/>
      <c r="E71" s="121" t="s">
        <v>48</v>
      </c>
      <c r="F71" s="120"/>
      <c r="G71" s="120"/>
      <c r="H71" s="138"/>
      <c r="I71" s="120"/>
      <c r="J71" s="138"/>
      <c r="K71" s="120"/>
      <c r="L71" s="93"/>
      <c r="M71" s="84"/>
      <c r="N71" s="84"/>
      <c r="O71" s="84"/>
      <c r="P71" s="84"/>
    </row>
    <row r="72" spans="1:18" ht="13.5" thickTop="1">
      <c r="A72" s="91"/>
      <c r="B72" s="110">
        <v>11</v>
      </c>
      <c r="C72" s="111" t="s">
        <v>59</v>
      </c>
      <c r="D72" s="111"/>
      <c r="E72" s="111" t="s">
        <v>60</v>
      </c>
      <c r="F72" s="112" t="s">
        <v>39</v>
      </c>
      <c r="G72" s="122">
        <v>1</v>
      </c>
      <c r="H72" s="139">
        <f>ROUND(0,2)</f>
        <v>0</v>
      </c>
      <c r="I72" s="124">
        <f>ROUND(H72*G72,2)</f>
        <v>0</v>
      </c>
      <c r="J72" s="144">
        <v>0</v>
      </c>
      <c r="K72" s="124">
        <f>IF(ISNUMBER(J72),ROUND(I72*(J72+1),2),0)</f>
        <v>0</v>
      </c>
      <c r="L72" s="93"/>
      <c r="M72" s="84"/>
      <c r="N72" s="84"/>
      <c r="O72" s="84"/>
      <c r="P72" s="84"/>
      <c r="Q72" s="8">
        <f>IF(ISNUMBER(J72),IF(G72&gt;0,IF(H72&gt;0,I72,0),0),0)</f>
        <v>0</v>
      </c>
      <c r="R72" s="8">
        <f>IF(ISNUMBER(J72)=FALSE,I72,0)</f>
        <v>0</v>
      </c>
    </row>
    <row r="73" spans="1:16" ht="12.75">
      <c r="A73" s="91"/>
      <c r="B73" s="117" t="s">
        <v>26</v>
      </c>
      <c r="C73" s="83"/>
      <c r="D73" s="83"/>
      <c r="E73" s="118" t="s">
        <v>22</v>
      </c>
      <c r="F73" s="83"/>
      <c r="G73" s="83"/>
      <c r="H73" s="136"/>
      <c r="I73" s="83"/>
      <c r="J73" s="136"/>
      <c r="K73" s="83"/>
      <c r="L73" s="93"/>
      <c r="M73" s="84"/>
      <c r="N73" s="84"/>
      <c r="O73" s="84"/>
      <c r="P73" s="84"/>
    </row>
    <row r="74" spans="1:16" ht="12.75">
      <c r="A74" s="91"/>
      <c r="B74" s="117" t="s">
        <v>28</v>
      </c>
      <c r="C74" s="83"/>
      <c r="D74" s="83"/>
      <c r="E74" s="118" t="s">
        <v>44</v>
      </c>
      <c r="F74" s="83"/>
      <c r="G74" s="83"/>
      <c r="H74" s="136"/>
      <c r="I74" s="83"/>
      <c r="J74" s="136"/>
      <c r="K74" s="83"/>
      <c r="L74" s="93"/>
      <c r="M74" s="84"/>
      <c r="N74" s="84"/>
      <c r="O74" s="84"/>
      <c r="P74" s="84"/>
    </row>
    <row r="75" spans="1:16" ht="90" thickBot="1">
      <c r="A75" s="91"/>
      <c r="B75" s="119" t="s">
        <v>30</v>
      </c>
      <c r="C75" s="120"/>
      <c r="D75" s="120"/>
      <c r="E75" s="121" t="s">
        <v>61</v>
      </c>
      <c r="F75" s="120"/>
      <c r="G75" s="120"/>
      <c r="H75" s="138"/>
      <c r="I75" s="120"/>
      <c r="J75" s="138"/>
      <c r="K75" s="120"/>
      <c r="L75" s="93"/>
      <c r="M75" s="84"/>
      <c r="N75" s="84"/>
      <c r="O75" s="84"/>
      <c r="P75" s="84"/>
    </row>
    <row r="76" spans="1:18" ht="13.5" thickTop="1">
      <c r="A76" s="91"/>
      <c r="B76" s="110">
        <v>12</v>
      </c>
      <c r="C76" s="111" t="s">
        <v>62</v>
      </c>
      <c r="D76" s="111"/>
      <c r="E76" s="111" t="s">
        <v>63</v>
      </c>
      <c r="F76" s="112" t="s">
        <v>39</v>
      </c>
      <c r="G76" s="122">
        <v>1</v>
      </c>
      <c r="H76" s="139">
        <f>ROUND(0,2)</f>
        <v>0</v>
      </c>
      <c r="I76" s="124">
        <f>ROUND(H76*G76,2)</f>
        <v>0</v>
      </c>
      <c r="J76" s="144">
        <v>0</v>
      </c>
      <c r="K76" s="124">
        <f>IF(ISNUMBER(J76),ROUND(I76*(J76+1),2),0)</f>
        <v>0</v>
      </c>
      <c r="L76" s="93"/>
      <c r="M76" s="84"/>
      <c r="N76" s="84"/>
      <c r="O76" s="84"/>
      <c r="P76" s="84"/>
      <c r="Q76" s="8">
        <f>IF(ISNUMBER(J76),IF(G76&gt;0,IF(H76&gt;0,I76,0),0),0)</f>
        <v>0</v>
      </c>
      <c r="R76" s="8">
        <f>IF(ISNUMBER(J76)=FALSE,I76,0)</f>
        <v>0</v>
      </c>
    </row>
    <row r="77" spans="1:16" ht="12.75">
      <c r="A77" s="91"/>
      <c r="B77" s="117" t="s">
        <v>26</v>
      </c>
      <c r="C77" s="83"/>
      <c r="D77" s="83"/>
      <c r="E77" s="118" t="s">
        <v>22</v>
      </c>
      <c r="F77" s="83"/>
      <c r="G77" s="83"/>
      <c r="H77" s="136"/>
      <c r="I77" s="83"/>
      <c r="J77" s="136"/>
      <c r="K77" s="83"/>
      <c r="L77" s="93"/>
      <c r="M77" s="84"/>
      <c r="N77" s="84"/>
      <c r="O77" s="84"/>
      <c r="P77" s="84"/>
    </row>
    <row r="78" spans="1:16" ht="12.75">
      <c r="A78" s="91"/>
      <c r="B78" s="117" t="s">
        <v>28</v>
      </c>
      <c r="C78" s="83"/>
      <c r="D78" s="83"/>
      <c r="E78" s="118" t="s">
        <v>44</v>
      </c>
      <c r="F78" s="83"/>
      <c r="G78" s="83"/>
      <c r="H78" s="136"/>
      <c r="I78" s="83"/>
      <c r="J78" s="136"/>
      <c r="K78" s="83"/>
      <c r="L78" s="93"/>
      <c r="M78" s="84"/>
      <c r="N78" s="84"/>
      <c r="O78" s="84"/>
      <c r="P78" s="84"/>
    </row>
    <row r="79" spans="1:16" ht="26.25" thickBot="1">
      <c r="A79" s="91"/>
      <c r="B79" s="119" t="s">
        <v>30</v>
      </c>
      <c r="C79" s="120"/>
      <c r="D79" s="120"/>
      <c r="E79" s="121" t="s">
        <v>64</v>
      </c>
      <c r="F79" s="120"/>
      <c r="G79" s="120"/>
      <c r="H79" s="138"/>
      <c r="I79" s="120"/>
      <c r="J79" s="138"/>
      <c r="K79" s="120"/>
      <c r="L79" s="93"/>
      <c r="M79" s="84"/>
      <c r="N79" s="84"/>
      <c r="O79" s="84"/>
      <c r="P79" s="84"/>
    </row>
    <row r="80" spans="1:18" ht="13.5" thickTop="1">
      <c r="A80" s="91"/>
      <c r="B80" s="110">
        <v>13</v>
      </c>
      <c r="C80" s="111" t="s">
        <v>65</v>
      </c>
      <c r="D80" s="111"/>
      <c r="E80" s="111" t="s">
        <v>66</v>
      </c>
      <c r="F80" s="112" t="s">
        <v>39</v>
      </c>
      <c r="G80" s="122">
        <v>1</v>
      </c>
      <c r="H80" s="139">
        <f>ROUND(0,2)</f>
        <v>0</v>
      </c>
      <c r="I80" s="124">
        <f>ROUND(H80*G80,2)</f>
        <v>0</v>
      </c>
      <c r="J80" s="144">
        <v>0</v>
      </c>
      <c r="K80" s="124">
        <f>IF(ISNUMBER(J80),ROUND(I80*(J80+1),2),0)</f>
        <v>0</v>
      </c>
      <c r="L80" s="93"/>
      <c r="M80" s="84"/>
      <c r="N80" s="84"/>
      <c r="O80" s="84"/>
      <c r="P80" s="84"/>
      <c r="Q80" s="8">
        <f>IF(ISNUMBER(J80),IF(G80&gt;0,IF(H80&gt;0,I80,0),0),0)</f>
        <v>0</v>
      </c>
      <c r="R80" s="8">
        <f>IF(ISNUMBER(J80)=FALSE,I80,0)</f>
        <v>0</v>
      </c>
    </row>
    <row r="81" spans="1:16" ht="12.75">
      <c r="A81" s="91"/>
      <c r="B81" s="117" t="s">
        <v>26</v>
      </c>
      <c r="C81" s="83"/>
      <c r="D81" s="83"/>
      <c r="E81" s="118" t="s">
        <v>22</v>
      </c>
      <c r="F81" s="83"/>
      <c r="G81" s="83"/>
      <c r="H81" s="136"/>
      <c r="I81" s="83"/>
      <c r="J81" s="136"/>
      <c r="K81" s="83"/>
      <c r="L81" s="93"/>
      <c r="M81" s="84"/>
      <c r="N81" s="84"/>
      <c r="O81" s="84"/>
      <c r="P81" s="84"/>
    </row>
    <row r="82" spans="1:16" ht="12.75">
      <c r="A82" s="91"/>
      <c r="B82" s="117" t="s">
        <v>28</v>
      </c>
      <c r="C82" s="83"/>
      <c r="D82" s="83"/>
      <c r="E82" s="118" t="s">
        <v>44</v>
      </c>
      <c r="F82" s="83"/>
      <c r="G82" s="83"/>
      <c r="H82" s="136"/>
      <c r="I82" s="83"/>
      <c r="J82" s="136"/>
      <c r="K82" s="83"/>
      <c r="L82" s="93"/>
      <c r="M82" s="84"/>
      <c r="N82" s="84"/>
      <c r="O82" s="84"/>
      <c r="P82" s="84"/>
    </row>
    <row r="83" spans="1:16" ht="13.5" thickBot="1">
      <c r="A83" s="91"/>
      <c r="B83" s="119" t="s">
        <v>30</v>
      </c>
      <c r="C83" s="120"/>
      <c r="D83" s="120"/>
      <c r="E83" s="121" t="s">
        <v>67</v>
      </c>
      <c r="F83" s="120"/>
      <c r="G83" s="120"/>
      <c r="H83" s="138"/>
      <c r="I83" s="120"/>
      <c r="J83" s="138"/>
      <c r="K83" s="120"/>
      <c r="L83" s="93"/>
      <c r="M83" s="84"/>
      <c r="N83" s="84"/>
      <c r="O83" s="84"/>
      <c r="P83" s="84"/>
    </row>
    <row r="84" spans="1:19" ht="25" customHeight="1" thickBot="1" thickTop="1">
      <c r="A84" s="91"/>
      <c r="B84" s="83"/>
      <c r="C84" s="126">
        <v>0</v>
      </c>
      <c r="D84" s="83"/>
      <c r="E84" s="127" t="s">
        <v>69</v>
      </c>
      <c r="F84" s="128" t="s">
        <v>70</v>
      </c>
      <c r="G84" s="129">
        <f>I32+I36+I40+I44+I48+I52+I56+I60+I64+I68+I72+I76+I80</f>
        <v>0</v>
      </c>
      <c r="H84" s="140" t="s">
        <v>72</v>
      </c>
      <c r="I84" s="130">
        <f>(K84-G84)</f>
        <v>0</v>
      </c>
      <c r="J84" s="140" t="s">
        <v>71</v>
      </c>
      <c r="K84" s="129">
        <f>K32+K36+K40+K44+K48+K52+K56+K60+K64+K68+K72+K76+K80</f>
        <v>0</v>
      </c>
      <c r="L84" s="93"/>
      <c r="M84" s="84"/>
      <c r="N84" s="84"/>
      <c r="O84" s="84"/>
      <c r="P84" s="84"/>
      <c r="Q84" s="8">
        <f>0+Q32+Q36+Q40+Q44+Q48+Q52+Q56+Q60+Q64+Q68+Q72+Q76+Q80</f>
        <v>0</v>
      </c>
      <c r="R84" s="8">
        <f>0+R32+R36+R40+R44+R48+R52+R56+R60+R64+R68+R72+R76+R80</f>
        <v>0</v>
      </c>
      <c r="S84" s="51">
        <f>Q84*(1+I84)+R84</f>
        <v>0</v>
      </c>
    </row>
    <row r="85" spans="1:16" ht="25" customHeight="1" thickBot="1" thickTop="1">
      <c r="A85" s="91"/>
      <c r="B85" s="131"/>
      <c r="C85" s="131"/>
      <c r="D85" s="131"/>
      <c r="E85" s="131"/>
      <c r="F85" s="132" t="s">
        <v>73</v>
      </c>
      <c r="G85" s="133">
        <f>I32+I36+I40+I44+I48+I52+I56+I60+I64+I68+I72+I76+I80</f>
        <v>0</v>
      </c>
      <c r="H85" s="141" t="s">
        <v>74</v>
      </c>
      <c r="I85" s="134">
        <f>0+I84</f>
        <v>0</v>
      </c>
      <c r="J85" s="141" t="s">
        <v>75</v>
      </c>
      <c r="K85" s="133">
        <f>K32+K36+K40+K44+K48+K52+K56+K60+K64+K68+K72+K76+K80</f>
        <v>0</v>
      </c>
      <c r="L85" s="93"/>
      <c r="M85" s="84"/>
      <c r="N85" s="84"/>
      <c r="O85" s="84"/>
      <c r="P85" s="84"/>
    </row>
    <row r="86" spans="1:16" ht="40" customHeight="1">
      <c r="A86" s="91"/>
      <c r="B86" s="135" t="s">
        <v>197</v>
      </c>
      <c r="C86" s="83"/>
      <c r="D86" s="83"/>
      <c r="E86" s="83"/>
      <c r="F86" s="83"/>
      <c r="G86" s="83"/>
      <c r="H86" s="136"/>
      <c r="I86" s="83"/>
      <c r="J86" s="136"/>
      <c r="K86" s="83"/>
      <c r="L86" s="93"/>
      <c r="M86" s="84"/>
      <c r="N86" s="84"/>
      <c r="O86" s="84"/>
      <c r="P86" s="84"/>
    </row>
    <row r="87" spans="1:18" ht="12.75">
      <c r="A87" s="91"/>
      <c r="B87" s="110">
        <v>14</v>
      </c>
      <c r="C87" s="111" t="s">
        <v>76</v>
      </c>
      <c r="D87" s="111"/>
      <c r="E87" s="111" t="s">
        <v>77</v>
      </c>
      <c r="F87" s="112" t="s">
        <v>78</v>
      </c>
      <c r="G87" s="113">
        <v>50</v>
      </c>
      <c r="H87" s="137">
        <f>ROUND(0,2)</f>
        <v>0</v>
      </c>
      <c r="I87" s="115">
        <f>ROUND(H87*G87,2)</f>
        <v>0</v>
      </c>
      <c r="J87" s="143">
        <v>0</v>
      </c>
      <c r="K87" s="115">
        <f>IF(ISNUMBER(J87),ROUND(I87*(J87+1),2),0)</f>
        <v>0</v>
      </c>
      <c r="L87" s="93"/>
      <c r="M87" s="84"/>
      <c r="N87" s="84"/>
      <c r="O87" s="84"/>
      <c r="P87" s="84"/>
      <c r="Q87" s="8">
        <f>IF(ISNUMBER(J87),IF(G87&gt;0,IF(H87&gt;0,I87,0),0),0)</f>
        <v>0</v>
      </c>
      <c r="R87" s="8">
        <f>IF(ISNUMBER(J87)=FALSE,I87,0)</f>
        <v>0</v>
      </c>
    </row>
    <row r="88" spans="1:16" ht="12.75">
      <c r="A88" s="91"/>
      <c r="B88" s="117" t="s">
        <v>26</v>
      </c>
      <c r="C88" s="83"/>
      <c r="D88" s="83"/>
      <c r="E88" s="118" t="s">
        <v>22</v>
      </c>
      <c r="F88" s="83"/>
      <c r="G88" s="83"/>
      <c r="H88" s="136"/>
      <c r="I88" s="83"/>
      <c r="J88" s="136"/>
      <c r="K88" s="83"/>
      <c r="L88" s="93"/>
      <c r="M88" s="84"/>
      <c r="N88" s="84"/>
      <c r="O88" s="84"/>
      <c r="P88" s="84"/>
    </row>
    <row r="89" spans="1:16" ht="12.75">
      <c r="A89" s="91"/>
      <c r="B89" s="117" t="s">
        <v>28</v>
      </c>
      <c r="C89" s="83"/>
      <c r="D89" s="83"/>
      <c r="E89" s="118" t="s">
        <v>454</v>
      </c>
      <c r="F89" s="83"/>
      <c r="G89" s="83"/>
      <c r="H89" s="136"/>
      <c r="I89" s="83"/>
      <c r="J89" s="136"/>
      <c r="K89" s="83"/>
      <c r="L89" s="93"/>
      <c r="M89" s="84"/>
      <c r="N89" s="84"/>
      <c r="O89" s="84"/>
      <c r="P89" s="84"/>
    </row>
    <row r="90" spans="1:16" ht="39" thickBot="1">
      <c r="A90" s="91"/>
      <c r="B90" s="119" t="s">
        <v>30</v>
      </c>
      <c r="C90" s="120"/>
      <c r="D90" s="120"/>
      <c r="E90" s="121" t="s">
        <v>80</v>
      </c>
      <c r="F90" s="120"/>
      <c r="G90" s="120"/>
      <c r="H90" s="138"/>
      <c r="I90" s="120"/>
      <c r="J90" s="138"/>
      <c r="K90" s="120"/>
      <c r="L90" s="93"/>
      <c r="M90" s="84"/>
      <c r="N90" s="84"/>
      <c r="O90" s="84"/>
      <c r="P90" s="84"/>
    </row>
    <row r="91" spans="1:18" ht="13.5" thickTop="1">
      <c r="A91" s="91"/>
      <c r="B91" s="110">
        <v>15</v>
      </c>
      <c r="C91" s="111" t="s">
        <v>455</v>
      </c>
      <c r="D91" s="111"/>
      <c r="E91" s="111" t="s">
        <v>456</v>
      </c>
      <c r="F91" s="112" t="s">
        <v>24</v>
      </c>
      <c r="G91" s="122">
        <v>7.28</v>
      </c>
      <c r="H91" s="139">
        <f>ROUND(0,2)</f>
        <v>0</v>
      </c>
      <c r="I91" s="124">
        <f>ROUND(H91*G91,2)</f>
        <v>0</v>
      </c>
      <c r="J91" s="144">
        <v>0</v>
      </c>
      <c r="K91" s="124">
        <f>IF(ISNUMBER(J91),ROUND(I91*(J91+1),2),0)</f>
        <v>0</v>
      </c>
      <c r="L91" s="93"/>
      <c r="M91" s="84"/>
      <c r="N91" s="84"/>
      <c r="O91" s="84"/>
      <c r="P91" s="84"/>
      <c r="Q91" s="8">
        <f>IF(ISNUMBER(J91),IF(G91&gt;0,IF(H91&gt;0,I91,0),0),0)</f>
        <v>0</v>
      </c>
      <c r="R91" s="8">
        <f>IF(ISNUMBER(J91)=FALSE,I91,0)</f>
        <v>0</v>
      </c>
    </row>
    <row r="92" spans="1:16" ht="12.75">
      <c r="A92" s="91"/>
      <c r="B92" s="117" t="s">
        <v>26</v>
      </c>
      <c r="C92" s="83"/>
      <c r="D92" s="83"/>
      <c r="E92" s="118" t="s">
        <v>22</v>
      </c>
      <c r="F92" s="83"/>
      <c r="G92" s="83"/>
      <c r="H92" s="136"/>
      <c r="I92" s="83"/>
      <c r="J92" s="136"/>
      <c r="K92" s="83"/>
      <c r="L92" s="93"/>
      <c r="M92" s="84"/>
      <c r="N92" s="84"/>
      <c r="O92" s="84"/>
      <c r="P92" s="84"/>
    </row>
    <row r="93" spans="1:16" ht="51">
      <c r="A93" s="91"/>
      <c r="B93" s="117" t="s">
        <v>28</v>
      </c>
      <c r="C93" s="83"/>
      <c r="D93" s="83"/>
      <c r="E93" s="118" t="s">
        <v>457</v>
      </c>
      <c r="F93" s="83"/>
      <c r="G93" s="83"/>
      <c r="H93" s="136"/>
      <c r="I93" s="83"/>
      <c r="J93" s="136"/>
      <c r="K93" s="83"/>
      <c r="L93" s="93"/>
      <c r="M93" s="84"/>
      <c r="N93" s="84"/>
      <c r="O93" s="84"/>
      <c r="P93" s="84"/>
    </row>
    <row r="94" spans="1:16" ht="51.75" thickBot="1">
      <c r="A94" s="91"/>
      <c r="B94" s="119" t="s">
        <v>30</v>
      </c>
      <c r="C94" s="120"/>
      <c r="D94" s="120"/>
      <c r="E94" s="121" t="s">
        <v>84</v>
      </c>
      <c r="F94" s="120"/>
      <c r="G94" s="120"/>
      <c r="H94" s="138"/>
      <c r="I94" s="120"/>
      <c r="J94" s="138"/>
      <c r="K94" s="120"/>
      <c r="L94" s="93"/>
      <c r="M94" s="84"/>
      <c r="N94" s="84"/>
      <c r="O94" s="84"/>
      <c r="P94" s="84"/>
    </row>
    <row r="95" spans="1:18" ht="13.5" thickTop="1">
      <c r="A95" s="91"/>
      <c r="B95" s="110">
        <v>16</v>
      </c>
      <c r="C95" s="111" t="s">
        <v>458</v>
      </c>
      <c r="D95" s="111"/>
      <c r="E95" s="111" t="s">
        <v>459</v>
      </c>
      <c r="F95" s="112" t="s">
        <v>24</v>
      </c>
      <c r="G95" s="122">
        <v>1024.318</v>
      </c>
      <c r="H95" s="139">
        <f>ROUND(0,2)</f>
        <v>0</v>
      </c>
      <c r="I95" s="124">
        <f>ROUND(H95*G95,2)</f>
        <v>0</v>
      </c>
      <c r="J95" s="144">
        <v>0</v>
      </c>
      <c r="K95" s="124">
        <f>IF(ISNUMBER(J95),ROUND(I95*(J95+1),2),0)</f>
        <v>0</v>
      </c>
      <c r="L95" s="93"/>
      <c r="M95" s="84"/>
      <c r="N95" s="84"/>
      <c r="O95" s="84"/>
      <c r="P95" s="84"/>
      <c r="Q95" s="8">
        <f>IF(ISNUMBER(J95),IF(G95&gt;0,IF(H95&gt;0,I95,0),0),0)</f>
        <v>0</v>
      </c>
      <c r="R95" s="8">
        <f>IF(ISNUMBER(J95)=FALSE,I95,0)</f>
        <v>0</v>
      </c>
    </row>
    <row r="96" spans="1:16" ht="12.75">
      <c r="A96" s="91"/>
      <c r="B96" s="117" t="s">
        <v>26</v>
      </c>
      <c r="C96" s="83"/>
      <c r="D96" s="83"/>
      <c r="E96" s="118" t="s">
        <v>22</v>
      </c>
      <c r="F96" s="83"/>
      <c r="G96" s="83"/>
      <c r="H96" s="136"/>
      <c r="I96" s="83"/>
      <c r="J96" s="136"/>
      <c r="K96" s="83"/>
      <c r="L96" s="93"/>
      <c r="M96" s="84"/>
      <c r="N96" s="84"/>
      <c r="O96" s="84"/>
      <c r="P96" s="84"/>
    </row>
    <row r="97" spans="1:16" ht="127.5">
      <c r="A97" s="91"/>
      <c r="B97" s="117" t="s">
        <v>28</v>
      </c>
      <c r="C97" s="83"/>
      <c r="D97" s="83"/>
      <c r="E97" s="118" t="s">
        <v>460</v>
      </c>
      <c r="F97" s="83"/>
      <c r="G97" s="83"/>
      <c r="H97" s="136"/>
      <c r="I97" s="83"/>
      <c r="J97" s="136"/>
      <c r="K97" s="83"/>
      <c r="L97" s="93"/>
      <c r="M97" s="84"/>
      <c r="N97" s="84"/>
      <c r="O97" s="84"/>
      <c r="P97" s="84"/>
    </row>
    <row r="98" spans="1:16" ht="51.75" thickBot="1">
      <c r="A98" s="91"/>
      <c r="B98" s="119" t="s">
        <v>30</v>
      </c>
      <c r="C98" s="120"/>
      <c r="D98" s="120"/>
      <c r="E98" s="121" t="s">
        <v>84</v>
      </c>
      <c r="F98" s="120"/>
      <c r="G98" s="120"/>
      <c r="H98" s="138"/>
      <c r="I98" s="120"/>
      <c r="J98" s="138"/>
      <c r="K98" s="120"/>
      <c r="L98" s="93"/>
      <c r="M98" s="84"/>
      <c r="N98" s="84"/>
      <c r="O98" s="84"/>
      <c r="P98" s="84"/>
    </row>
    <row r="99" spans="1:18" ht="13.5" thickTop="1">
      <c r="A99" s="91"/>
      <c r="B99" s="110">
        <v>17</v>
      </c>
      <c r="C99" s="111" t="s">
        <v>461</v>
      </c>
      <c r="D99" s="111"/>
      <c r="E99" s="111" t="s">
        <v>462</v>
      </c>
      <c r="F99" s="112" t="s">
        <v>100</v>
      </c>
      <c r="G99" s="122">
        <v>70</v>
      </c>
      <c r="H99" s="139">
        <f>ROUND(0,2)</f>
        <v>0</v>
      </c>
      <c r="I99" s="124">
        <f>ROUND(H99*G99,2)</f>
        <v>0</v>
      </c>
      <c r="J99" s="144">
        <v>0</v>
      </c>
      <c r="K99" s="124">
        <f>IF(ISNUMBER(J99),ROUND(I99*(J99+1),2),0)</f>
        <v>0</v>
      </c>
      <c r="L99" s="93"/>
      <c r="M99" s="84"/>
      <c r="N99" s="84"/>
      <c r="O99" s="84"/>
      <c r="P99" s="84"/>
      <c r="Q99" s="8">
        <f>IF(ISNUMBER(J99),IF(G99&gt;0,IF(H99&gt;0,I99,0),0),0)</f>
        <v>0</v>
      </c>
      <c r="R99" s="8">
        <f>IF(ISNUMBER(J99)=FALSE,I99,0)</f>
        <v>0</v>
      </c>
    </row>
    <row r="100" spans="1:16" ht="12.75">
      <c r="A100" s="91"/>
      <c r="B100" s="117" t="s">
        <v>26</v>
      </c>
      <c r="C100" s="83"/>
      <c r="D100" s="83"/>
      <c r="E100" s="118" t="s">
        <v>22</v>
      </c>
      <c r="F100" s="83"/>
      <c r="G100" s="83"/>
      <c r="H100" s="136"/>
      <c r="I100" s="83"/>
      <c r="J100" s="136"/>
      <c r="K100" s="83"/>
      <c r="L100" s="93"/>
      <c r="M100" s="84"/>
      <c r="N100" s="84"/>
      <c r="O100" s="84"/>
      <c r="P100" s="84"/>
    </row>
    <row r="101" spans="1:16" ht="38.25">
      <c r="A101" s="91"/>
      <c r="B101" s="117" t="s">
        <v>28</v>
      </c>
      <c r="C101" s="83"/>
      <c r="D101" s="83"/>
      <c r="E101" s="118" t="s">
        <v>463</v>
      </c>
      <c r="F101" s="83"/>
      <c r="G101" s="83"/>
      <c r="H101" s="136"/>
      <c r="I101" s="83"/>
      <c r="J101" s="136"/>
      <c r="K101" s="83"/>
      <c r="L101" s="93"/>
      <c r="M101" s="84"/>
      <c r="N101" s="84"/>
      <c r="O101" s="84"/>
      <c r="P101" s="84"/>
    </row>
    <row r="102" spans="1:16" ht="51.75" thickBot="1">
      <c r="A102" s="91"/>
      <c r="B102" s="119" t="s">
        <v>30</v>
      </c>
      <c r="C102" s="120"/>
      <c r="D102" s="120"/>
      <c r="E102" s="121" t="s">
        <v>84</v>
      </c>
      <c r="F102" s="120"/>
      <c r="G102" s="120"/>
      <c r="H102" s="138"/>
      <c r="I102" s="120"/>
      <c r="J102" s="138"/>
      <c r="K102" s="120"/>
      <c r="L102" s="93"/>
      <c r="M102" s="84"/>
      <c r="N102" s="84"/>
      <c r="O102" s="84"/>
      <c r="P102" s="84"/>
    </row>
    <row r="103" spans="1:18" ht="13.5" thickTop="1">
      <c r="A103" s="91"/>
      <c r="B103" s="110">
        <v>18</v>
      </c>
      <c r="C103" s="111" t="s">
        <v>102</v>
      </c>
      <c r="D103" s="111" t="s">
        <v>464</v>
      </c>
      <c r="E103" s="111" t="s">
        <v>103</v>
      </c>
      <c r="F103" s="112" t="s">
        <v>24</v>
      </c>
      <c r="G103" s="122">
        <v>600.951</v>
      </c>
      <c r="H103" s="139">
        <f>ROUND(0,2)</f>
        <v>0</v>
      </c>
      <c r="I103" s="124">
        <f>ROUND(H103*G103,2)</f>
        <v>0</v>
      </c>
      <c r="J103" s="144">
        <v>0</v>
      </c>
      <c r="K103" s="124">
        <f>IF(ISNUMBER(J103),ROUND(I103*(J103+1),2),0)</f>
        <v>0</v>
      </c>
      <c r="L103" s="93"/>
      <c r="M103" s="84"/>
      <c r="N103" s="84"/>
      <c r="O103" s="84"/>
      <c r="P103" s="84"/>
      <c r="Q103" s="8">
        <f>IF(ISNUMBER(J103),IF(G103&gt;0,IF(H103&gt;0,I103,0),0),0)</f>
        <v>0</v>
      </c>
      <c r="R103" s="8">
        <f>IF(ISNUMBER(J103)=FALSE,I103,0)</f>
        <v>0</v>
      </c>
    </row>
    <row r="104" spans="1:16" ht="12.75">
      <c r="A104" s="91"/>
      <c r="B104" s="117" t="s">
        <v>26</v>
      </c>
      <c r="C104" s="83"/>
      <c r="D104" s="83"/>
      <c r="E104" s="118" t="s">
        <v>465</v>
      </c>
      <c r="F104" s="83"/>
      <c r="G104" s="83"/>
      <c r="H104" s="136"/>
      <c r="I104" s="83"/>
      <c r="J104" s="136"/>
      <c r="K104" s="83"/>
      <c r="L104" s="93"/>
      <c r="M104" s="84"/>
      <c r="N104" s="84"/>
      <c r="O104" s="84"/>
      <c r="P104" s="84"/>
    </row>
    <row r="105" spans="1:16" ht="38.25">
      <c r="A105" s="91"/>
      <c r="B105" s="117" t="s">
        <v>28</v>
      </c>
      <c r="C105" s="83"/>
      <c r="D105" s="83"/>
      <c r="E105" s="118" t="s">
        <v>466</v>
      </c>
      <c r="F105" s="83"/>
      <c r="G105" s="83"/>
      <c r="H105" s="136"/>
      <c r="I105" s="83"/>
      <c r="J105" s="136"/>
      <c r="K105" s="83"/>
      <c r="L105" s="93"/>
      <c r="M105" s="84"/>
      <c r="N105" s="84"/>
      <c r="O105" s="84"/>
      <c r="P105" s="84"/>
    </row>
    <row r="106" spans="1:16" ht="51.75" thickBot="1">
      <c r="A106" s="91"/>
      <c r="B106" s="119" t="s">
        <v>30</v>
      </c>
      <c r="C106" s="120"/>
      <c r="D106" s="120"/>
      <c r="E106" s="121" t="s">
        <v>84</v>
      </c>
      <c r="F106" s="120"/>
      <c r="G106" s="120"/>
      <c r="H106" s="138"/>
      <c r="I106" s="120"/>
      <c r="J106" s="138"/>
      <c r="K106" s="120"/>
      <c r="L106" s="93"/>
      <c r="M106" s="84"/>
      <c r="N106" s="84"/>
      <c r="O106" s="84"/>
      <c r="P106" s="84"/>
    </row>
    <row r="107" spans="1:18" ht="13.5" thickTop="1">
      <c r="A107" s="91"/>
      <c r="B107" s="110">
        <v>19</v>
      </c>
      <c r="C107" s="111" t="s">
        <v>102</v>
      </c>
      <c r="D107" s="111" t="s">
        <v>467</v>
      </c>
      <c r="E107" s="111" t="s">
        <v>103</v>
      </c>
      <c r="F107" s="112" t="s">
        <v>24</v>
      </c>
      <c r="G107" s="122">
        <v>66</v>
      </c>
      <c r="H107" s="139">
        <f>ROUND(0,2)</f>
        <v>0</v>
      </c>
      <c r="I107" s="124">
        <f>ROUND(H107*G107,2)</f>
        <v>0</v>
      </c>
      <c r="J107" s="144">
        <v>0</v>
      </c>
      <c r="K107" s="124">
        <f>IF(ISNUMBER(J107),ROUND(I107*(J107+1),2),0)</f>
        <v>0</v>
      </c>
      <c r="L107" s="93"/>
      <c r="M107" s="84"/>
      <c r="N107" s="84"/>
      <c r="O107" s="84"/>
      <c r="P107" s="84"/>
      <c r="Q107" s="8">
        <f>IF(ISNUMBER(J107),IF(G107&gt;0,IF(H107&gt;0,I107,0),0),0)</f>
        <v>0</v>
      </c>
      <c r="R107" s="8">
        <f>IF(ISNUMBER(J107)=FALSE,I107,0)</f>
        <v>0</v>
      </c>
    </row>
    <row r="108" spans="1:16" ht="12.75">
      <c r="A108" s="91"/>
      <c r="B108" s="117" t="s">
        <v>26</v>
      </c>
      <c r="C108" s="83"/>
      <c r="D108" s="83"/>
      <c r="E108" s="118" t="s">
        <v>468</v>
      </c>
      <c r="F108" s="83"/>
      <c r="G108" s="83"/>
      <c r="H108" s="136"/>
      <c r="I108" s="83"/>
      <c r="J108" s="136"/>
      <c r="K108" s="83"/>
      <c r="L108" s="93"/>
      <c r="M108" s="84"/>
      <c r="N108" s="84"/>
      <c r="O108" s="84"/>
      <c r="P108" s="84"/>
    </row>
    <row r="109" spans="1:16" ht="12.75">
      <c r="A109" s="91"/>
      <c r="B109" s="117" t="s">
        <v>28</v>
      </c>
      <c r="C109" s="83"/>
      <c r="D109" s="83"/>
      <c r="E109" s="118" t="s">
        <v>469</v>
      </c>
      <c r="F109" s="83"/>
      <c r="G109" s="83"/>
      <c r="H109" s="136"/>
      <c r="I109" s="83"/>
      <c r="J109" s="136"/>
      <c r="K109" s="83"/>
      <c r="L109" s="93"/>
      <c r="M109" s="84"/>
      <c r="N109" s="84"/>
      <c r="O109" s="84"/>
      <c r="P109" s="84"/>
    </row>
    <row r="110" spans="1:16" ht="51.75" thickBot="1">
      <c r="A110" s="91"/>
      <c r="B110" s="119" t="s">
        <v>30</v>
      </c>
      <c r="C110" s="120"/>
      <c r="D110" s="120"/>
      <c r="E110" s="121" t="s">
        <v>84</v>
      </c>
      <c r="F110" s="120"/>
      <c r="G110" s="120"/>
      <c r="H110" s="138"/>
      <c r="I110" s="120"/>
      <c r="J110" s="138"/>
      <c r="K110" s="120"/>
      <c r="L110" s="93"/>
      <c r="M110" s="84"/>
      <c r="N110" s="84"/>
      <c r="O110" s="84"/>
      <c r="P110" s="84"/>
    </row>
    <row r="111" spans="1:18" ht="13.5" thickTop="1">
      <c r="A111" s="91"/>
      <c r="B111" s="110">
        <v>20</v>
      </c>
      <c r="C111" s="111" t="s">
        <v>107</v>
      </c>
      <c r="D111" s="111"/>
      <c r="E111" s="111" t="s">
        <v>108</v>
      </c>
      <c r="F111" s="112" t="s">
        <v>100</v>
      </c>
      <c r="G111" s="122">
        <v>276</v>
      </c>
      <c r="H111" s="139">
        <f>ROUND(0,2)</f>
        <v>0</v>
      </c>
      <c r="I111" s="124">
        <f>ROUND(H111*G111,2)</f>
        <v>0</v>
      </c>
      <c r="J111" s="144">
        <v>0</v>
      </c>
      <c r="K111" s="124">
        <f>IF(ISNUMBER(J111),ROUND(I111*(J111+1),2),0)</f>
        <v>0</v>
      </c>
      <c r="L111" s="93"/>
      <c r="M111" s="84"/>
      <c r="N111" s="84"/>
      <c r="O111" s="84"/>
      <c r="P111" s="84"/>
      <c r="Q111" s="8">
        <f>IF(ISNUMBER(J111),IF(G111&gt;0,IF(H111&gt;0,I111,0),0),0)</f>
        <v>0</v>
      </c>
      <c r="R111" s="8">
        <f>IF(ISNUMBER(J111)=FALSE,I111,0)</f>
        <v>0</v>
      </c>
    </row>
    <row r="112" spans="1:16" ht="12.75">
      <c r="A112" s="91"/>
      <c r="B112" s="117" t="s">
        <v>26</v>
      </c>
      <c r="C112" s="83"/>
      <c r="D112" s="83"/>
      <c r="E112" s="118" t="s">
        <v>22</v>
      </c>
      <c r="F112" s="83"/>
      <c r="G112" s="83"/>
      <c r="H112" s="136"/>
      <c r="I112" s="83"/>
      <c r="J112" s="136"/>
      <c r="K112" s="83"/>
      <c r="L112" s="93"/>
      <c r="M112" s="84"/>
      <c r="N112" s="84"/>
      <c r="O112" s="84"/>
      <c r="P112" s="84"/>
    </row>
    <row r="113" spans="1:16" ht="38.25">
      <c r="A113" s="91"/>
      <c r="B113" s="117" t="s">
        <v>28</v>
      </c>
      <c r="C113" s="83"/>
      <c r="D113" s="83"/>
      <c r="E113" s="118" t="s">
        <v>470</v>
      </c>
      <c r="F113" s="83"/>
      <c r="G113" s="83"/>
      <c r="H113" s="136"/>
      <c r="I113" s="83"/>
      <c r="J113" s="136"/>
      <c r="K113" s="83"/>
      <c r="L113" s="93"/>
      <c r="M113" s="84"/>
      <c r="N113" s="84"/>
      <c r="O113" s="84"/>
      <c r="P113" s="84"/>
    </row>
    <row r="114" spans="1:16" ht="26.25" thickBot="1">
      <c r="A114" s="91"/>
      <c r="B114" s="119" t="s">
        <v>30</v>
      </c>
      <c r="C114" s="120"/>
      <c r="D114" s="120"/>
      <c r="E114" s="121" t="s">
        <v>110</v>
      </c>
      <c r="F114" s="120"/>
      <c r="G114" s="120"/>
      <c r="H114" s="138"/>
      <c r="I114" s="120"/>
      <c r="J114" s="138"/>
      <c r="K114" s="120"/>
      <c r="L114" s="93"/>
      <c r="M114" s="84"/>
      <c r="N114" s="84"/>
      <c r="O114" s="84"/>
      <c r="P114" s="84"/>
    </row>
    <row r="115" spans="1:18" ht="13.5" thickTop="1">
      <c r="A115" s="91"/>
      <c r="B115" s="110">
        <v>21</v>
      </c>
      <c r="C115" s="111" t="s">
        <v>471</v>
      </c>
      <c r="D115" s="111"/>
      <c r="E115" s="111" t="s">
        <v>472</v>
      </c>
      <c r="F115" s="112" t="s">
        <v>24</v>
      </c>
      <c r="G115" s="122">
        <v>123.83</v>
      </c>
      <c r="H115" s="139">
        <f>ROUND(0,2)</f>
        <v>0</v>
      </c>
      <c r="I115" s="124">
        <f>ROUND(H115*G115,2)</f>
        <v>0</v>
      </c>
      <c r="J115" s="144">
        <v>0</v>
      </c>
      <c r="K115" s="124">
        <f>IF(ISNUMBER(J115),ROUND(I115*(J115+1),2),0)</f>
        <v>0</v>
      </c>
      <c r="L115" s="93"/>
      <c r="M115" s="84"/>
      <c r="N115" s="84"/>
      <c r="O115" s="84"/>
      <c r="P115" s="84"/>
      <c r="Q115" s="8">
        <f>IF(ISNUMBER(J115),IF(G115&gt;0,IF(H115&gt;0,I115,0),0),0)</f>
        <v>0</v>
      </c>
      <c r="R115" s="8">
        <f>IF(ISNUMBER(J115)=FALSE,I115,0)</f>
        <v>0</v>
      </c>
    </row>
    <row r="116" spans="1:16" ht="12.75">
      <c r="A116" s="91"/>
      <c r="B116" s="117" t="s">
        <v>26</v>
      </c>
      <c r="C116" s="83"/>
      <c r="D116" s="83"/>
      <c r="E116" s="118" t="s">
        <v>22</v>
      </c>
      <c r="F116" s="83"/>
      <c r="G116" s="83"/>
      <c r="H116" s="136"/>
      <c r="I116" s="83"/>
      <c r="J116" s="136"/>
      <c r="K116" s="83"/>
      <c r="L116" s="93"/>
      <c r="M116" s="84"/>
      <c r="N116" s="84"/>
      <c r="O116" s="84"/>
      <c r="P116" s="84"/>
    </row>
    <row r="117" spans="1:16" ht="25.5">
      <c r="A117" s="91"/>
      <c r="B117" s="117" t="s">
        <v>28</v>
      </c>
      <c r="C117" s="83"/>
      <c r="D117" s="83"/>
      <c r="E117" s="118" t="s">
        <v>473</v>
      </c>
      <c r="F117" s="83"/>
      <c r="G117" s="83"/>
      <c r="H117" s="136"/>
      <c r="I117" s="83"/>
      <c r="J117" s="136"/>
      <c r="K117" s="83"/>
      <c r="L117" s="93"/>
      <c r="M117" s="84"/>
      <c r="N117" s="84"/>
      <c r="O117" s="84"/>
      <c r="P117" s="84"/>
    </row>
    <row r="118" spans="1:16" ht="26.25" thickBot="1">
      <c r="A118" s="91"/>
      <c r="B118" s="119" t="s">
        <v>30</v>
      </c>
      <c r="C118" s="120"/>
      <c r="D118" s="120"/>
      <c r="E118" s="121" t="s">
        <v>474</v>
      </c>
      <c r="F118" s="120"/>
      <c r="G118" s="120"/>
      <c r="H118" s="138"/>
      <c r="I118" s="120"/>
      <c r="J118" s="138"/>
      <c r="K118" s="120"/>
      <c r="L118" s="93"/>
      <c r="M118" s="84"/>
      <c r="N118" s="84"/>
      <c r="O118" s="84"/>
      <c r="P118" s="84"/>
    </row>
    <row r="119" spans="1:18" ht="13.5" thickTop="1">
      <c r="A119" s="91"/>
      <c r="B119" s="110">
        <v>22</v>
      </c>
      <c r="C119" s="111" t="s">
        <v>115</v>
      </c>
      <c r="D119" s="111" t="s">
        <v>22</v>
      </c>
      <c r="E119" s="111" t="s">
        <v>116</v>
      </c>
      <c r="F119" s="112" t="s">
        <v>24</v>
      </c>
      <c r="G119" s="122">
        <v>107.314</v>
      </c>
      <c r="H119" s="139">
        <f>ROUND(0,2)</f>
        <v>0</v>
      </c>
      <c r="I119" s="124">
        <f>ROUND(H119*G119,2)</f>
        <v>0</v>
      </c>
      <c r="J119" s="144">
        <v>0</v>
      </c>
      <c r="K119" s="124">
        <f>IF(ISNUMBER(J119),ROUND(I119*(J119+1),2),0)</f>
        <v>0</v>
      </c>
      <c r="L119" s="93"/>
      <c r="M119" s="84"/>
      <c r="N119" s="84"/>
      <c r="O119" s="84"/>
      <c r="P119" s="84"/>
      <c r="Q119" s="8">
        <f>IF(ISNUMBER(J119),IF(G119&gt;0,IF(H119&gt;0,I119,0),0),0)</f>
        <v>0</v>
      </c>
      <c r="R119" s="8">
        <f>IF(ISNUMBER(J119)=FALSE,I119,0)</f>
        <v>0</v>
      </c>
    </row>
    <row r="120" spans="1:16" ht="12.75">
      <c r="A120" s="91"/>
      <c r="B120" s="117" t="s">
        <v>26</v>
      </c>
      <c r="C120" s="83"/>
      <c r="D120" s="83"/>
      <c r="E120" s="118" t="s">
        <v>475</v>
      </c>
      <c r="F120" s="83"/>
      <c r="G120" s="83"/>
      <c r="H120" s="136"/>
      <c r="I120" s="83"/>
      <c r="J120" s="136"/>
      <c r="K120" s="83"/>
      <c r="L120" s="93"/>
      <c r="M120" s="84"/>
      <c r="N120" s="84"/>
      <c r="O120" s="84"/>
      <c r="P120" s="84"/>
    </row>
    <row r="121" spans="1:16" ht="12.75">
      <c r="A121" s="91"/>
      <c r="B121" s="117" t="s">
        <v>28</v>
      </c>
      <c r="C121" s="83"/>
      <c r="D121" s="83"/>
      <c r="E121" s="118" t="s">
        <v>476</v>
      </c>
      <c r="F121" s="83"/>
      <c r="G121" s="83"/>
      <c r="H121" s="136"/>
      <c r="I121" s="83"/>
      <c r="J121" s="136"/>
      <c r="K121" s="83"/>
      <c r="L121" s="93"/>
      <c r="M121" s="84"/>
      <c r="N121" s="84"/>
      <c r="O121" s="84"/>
      <c r="P121" s="84"/>
    </row>
    <row r="122" spans="1:16" ht="319.5" thickBot="1">
      <c r="A122" s="91"/>
      <c r="B122" s="119" t="s">
        <v>30</v>
      </c>
      <c r="C122" s="120"/>
      <c r="D122" s="120"/>
      <c r="E122" s="121" t="s">
        <v>119</v>
      </c>
      <c r="F122" s="120"/>
      <c r="G122" s="120"/>
      <c r="H122" s="138"/>
      <c r="I122" s="120"/>
      <c r="J122" s="138"/>
      <c r="K122" s="120"/>
      <c r="L122" s="93"/>
      <c r="M122" s="84"/>
      <c r="N122" s="84"/>
      <c r="O122" s="84"/>
      <c r="P122" s="84"/>
    </row>
    <row r="123" spans="1:18" ht="13.5" thickTop="1">
      <c r="A123" s="91"/>
      <c r="B123" s="110">
        <v>23</v>
      </c>
      <c r="C123" s="111" t="s">
        <v>477</v>
      </c>
      <c r="D123" s="111"/>
      <c r="E123" s="111" t="s">
        <v>478</v>
      </c>
      <c r="F123" s="112" t="s">
        <v>100</v>
      </c>
      <c r="G123" s="122">
        <v>74</v>
      </c>
      <c r="H123" s="139">
        <f>ROUND(0,2)</f>
        <v>0</v>
      </c>
      <c r="I123" s="124">
        <f>ROUND(H123*G123,2)</f>
        <v>0</v>
      </c>
      <c r="J123" s="144">
        <v>0</v>
      </c>
      <c r="K123" s="124">
        <f>IF(ISNUMBER(J123),ROUND(I123*(J123+1),2),0)</f>
        <v>0</v>
      </c>
      <c r="L123" s="93"/>
      <c r="M123" s="84"/>
      <c r="N123" s="84"/>
      <c r="O123" s="84"/>
      <c r="P123" s="84"/>
      <c r="Q123" s="8">
        <f>IF(ISNUMBER(J123),IF(G123&gt;0,IF(H123&gt;0,I123,0),0),0)</f>
        <v>0</v>
      </c>
      <c r="R123" s="8">
        <f>IF(ISNUMBER(J123)=FALSE,I123,0)</f>
        <v>0</v>
      </c>
    </row>
    <row r="124" spans="1:16" ht="12.75">
      <c r="A124" s="91"/>
      <c r="B124" s="117" t="s">
        <v>26</v>
      </c>
      <c r="C124" s="83"/>
      <c r="D124" s="83"/>
      <c r="E124" s="118" t="s">
        <v>22</v>
      </c>
      <c r="F124" s="83"/>
      <c r="G124" s="83"/>
      <c r="H124" s="136"/>
      <c r="I124" s="83"/>
      <c r="J124" s="136"/>
      <c r="K124" s="83"/>
      <c r="L124" s="93"/>
      <c r="M124" s="84"/>
      <c r="N124" s="84"/>
      <c r="O124" s="84"/>
      <c r="P124" s="84"/>
    </row>
    <row r="125" spans="1:16" ht="12.75">
      <c r="A125" s="91"/>
      <c r="B125" s="117" t="s">
        <v>28</v>
      </c>
      <c r="C125" s="83"/>
      <c r="D125" s="83"/>
      <c r="E125" s="118" t="s">
        <v>479</v>
      </c>
      <c r="F125" s="83"/>
      <c r="G125" s="83"/>
      <c r="H125" s="136"/>
      <c r="I125" s="83"/>
      <c r="J125" s="136"/>
      <c r="K125" s="83"/>
      <c r="L125" s="93"/>
      <c r="M125" s="84"/>
      <c r="N125" s="84"/>
      <c r="O125" s="84"/>
      <c r="P125" s="84"/>
    </row>
    <row r="126" spans="1:16" ht="64.5" thickBot="1">
      <c r="A126" s="91"/>
      <c r="B126" s="119" t="s">
        <v>30</v>
      </c>
      <c r="C126" s="120"/>
      <c r="D126" s="120"/>
      <c r="E126" s="121" t="s">
        <v>123</v>
      </c>
      <c r="F126" s="120"/>
      <c r="G126" s="120"/>
      <c r="H126" s="138"/>
      <c r="I126" s="120"/>
      <c r="J126" s="138"/>
      <c r="K126" s="120"/>
      <c r="L126" s="93"/>
      <c r="M126" s="84"/>
      <c r="N126" s="84"/>
      <c r="O126" s="84"/>
      <c r="P126" s="84"/>
    </row>
    <row r="127" spans="1:18" ht="13.5" thickTop="1">
      <c r="A127" s="91"/>
      <c r="B127" s="110">
        <v>24</v>
      </c>
      <c r="C127" s="111" t="s">
        <v>135</v>
      </c>
      <c r="D127" s="111"/>
      <c r="E127" s="111" t="s">
        <v>136</v>
      </c>
      <c r="F127" s="112" t="s">
        <v>100</v>
      </c>
      <c r="G127" s="122">
        <v>7</v>
      </c>
      <c r="H127" s="139">
        <f>ROUND(0,2)</f>
        <v>0</v>
      </c>
      <c r="I127" s="124">
        <f>ROUND(H127*G127,2)</f>
        <v>0</v>
      </c>
      <c r="J127" s="144">
        <v>0</v>
      </c>
      <c r="K127" s="124">
        <f>IF(ISNUMBER(J127),ROUND(I127*(J127+1),2),0)</f>
        <v>0</v>
      </c>
      <c r="L127" s="93"/>
      <c r="M127" s="84"/>
      <c r="N127" s="84"/>
      <c r="O127" s="84"/>
      <c r="P127" s="84"/>
      <c r="Q127" s="8">
        <f>IF(ISNUMBER(J127),IF(G127&gt;0,IF(H127&gt;0,I127,0),0),0)</f>
        <v>0</v>
      </c>
      <c r="R127" s="8">
        <f>IF(ISNUMBER(J127)=FALSE,I127,0)</f>
        <v>0</v>
      </c>
    </row>
    <row r="128" spans="1:16" ht="12.75">
      <c r="A128" s="91"/>
      <c r="B128" s="117" t="s">
        <v>26</v>
      </c>
      <c r="C128" s="83"/>
      <c r="D128" s="83"/>
      <c r="E128" s="118" t="s">
        <v>130</v>
      </c>
      <c r="F128" s="83"/>
      <c r="G128" s="83"/>
      <c r="H128" s="136"/>
      <c r="I128" s="83"/>
      <c r="J128" s="136"/>
      <c r="K128" s="83"/>
      <c r="L128" s="93"/>
      <c r="M128" s="84"/>
      <c r="N128" s="84"/>
      <c r="O128" s="84"/>
      <c r="P128" s="84"/>
    </row>
    <row r="129" spans="1:16" ht="12.75">
      <c r="A129" s="91"/>
      <c r="B129" s="117" t="s">
        <v>28</v>
      </c>
      <c r="C129" s="83"/>
      <c r="D129" s="83"/>
      <c r="E129" s="118" t="s">
        <v>480</v>
      </c>
      <c r="F129" s="83"/>
      <c r="G129" s="83"/>
      <c r="H129" s="136"/>
      <c r="I129" s="83"/>
      <c r="J129" s="136"/>
      <c r="K129" s="83"/>
      <c r="L129" s="93"/>
      <c r="M129" s="84"/>
      <c r="N129" s="84"/>
      <c r="O129" s="84"/>
      <c r="P129" s="84"/>
    </row>
    <row r="130" spans="1:16" ht="64.5" thickBot="1">
      <c r="A130" s="91"/>
      <c r="B130" s="119" t="s">
        <v>30</v>
      </c>
      <c r="C130" s="120"/>
      <c r="D130" s="120"/>
      <c r="E130" s="121" t="s">
        <v>123</v>
      </c>
      <c r="F130" s="120"/>
      <c r="G130" s="120"/>
      <c r="H130" s="138"/>
      <c r="I130" s="120"/>
      <c r="J130" s="138"/>
      <c r="K130" s="120"/>
      <c r="L130" s="93"/>
      <c r="M130" s="84"/>
      <c r="N130" s="84"/>
      <c r="O130" s="84"/>
      <c r="P130" s="84"/>
    </row>
    <row r="131" spans="1:18" ht="13.5" thickTop="1">
      <c r="A131" s="91"/>
      <c r="B131" s="110">
        <v>25</v>
      </c>
      <c r="C131" s="111" t="s">
        <v>481</v>
      </c>
      <c r="D131" s="111"/>
      <c r="E131" s="111" t="s">
        <v>482</v>
      </c>
      <c r="F131" s="112" t="s">
        <v>100</v>
      </c>
      <c r="G131" s="122">
        <v>16.5</v>
      </c>
      <c r="H131" s="139">
        <f>ROUND(0,2)</f>
        <v>0</v>
      </c>
      <c r="I131" s="124">
        <f>ROUND(H131*G131,2)</f>
        <v>0</v>
      </c>
      <c r="J131" s="144">
        <v>0</v>
      </c>
      <c r="K131" s="124">
        <f>IF(ISNUMBER(J131),ROUND(I131*(J131+1),2),0)</f>
        <v>0</v>
      </c>
      <c r="L131" s="93"/>
      <c r="M131" s="84"/>
      <c r="N131" s="84"/>
      <c r="O131" s="84"/>
      <c r="P131" s="84"/>
      <c r="Q131" s="8">
        <f>IF(ISNUMBER(J131),IF(G131&gt;0,IF(H131&gt;0,I131,0),0),0)</f>
        <v>0</v>
      </c>
      <c r="R131" s="8">
        <f>IF(ISNUMBER(J131)=FALSE,I131,0)</f>
        <v>0</v>
      </c>
    </row>
    <row r="132" spans="1:16" ht="12.75">
      <c r="A132" s="91"/>
      <c r="B132" s="117" t="s">
        <v>26</v>
      </c>
      <c r="C132" s="83"/>
      <c r="D132" s="83"/>
      <c r="E132" s="118" t="s">
        <v>22</v>
      </c>
      <c r="F132" s="83"/>
      <c r="G132" s="83"/>
      <c r="H132" s="136"/>
      <c r="I132" s="83"/>
      <c r="J132" s="136"/>
      <c r="K132" s="83"/>
      <c r="L132" s="93"/>
      <c r="M132" s="84"/>
      <c r="N132" s="84"/>
      <c r="O132" s="84"/>
      <c r="P132" s="84"/>
    </row>
    <row r="133" spans="1:16" ht="12.75">
      <c r="A133" s="91"/>
      <c r="B133" s="117" t="s">
        <v>28</v>
      </c>
      <c r="C133" s="83"/>
      <c r="D133" s="83"/>
      <c r="E133" s="118" t="s">
        <v>483</v>
      </c>
      <c r="F133" s="83"/>
      <c r="G133" s="83"/>
      <c r="H133" s="136"/>
      <c r="I133" s="83"/>
      <c r="J133" s="136"/>
      <c r="K133" s="83"/>
      <c r="L133" s="93"/>
      <c r="M133" s="84"/>
      <c r="N133" s="84"/>
      <c r="O133" s="84"/>
      <c r="P133" s="84"/>
    </row>
    <row r="134" spans="1:16" ht="64.5" thickBot="1">
      <c r="A134" s="91"/>
      <c r="B134" s="119" t="s">
        <v>30</v>
      </c>
      <c r="C134" s="120"/>
      <c r="D134" s="120"/>
      <c r="E134" s="121" t="s">
        <v>123</v>
      </c>
      <c r="F134" s="120"/>
      <c r="G134" s="120"/>
      <c r="H134" s="138"/>
      <c r="I134" s="120"/>
      <c r="J134" s="138"/>
      <c r="K134" s="120"/>
      <c r="L134" s="93"/>
      <c r="M134" s="84"/>
      <c r="N134" s="84"/>
      <c r="O134" s="84"/>
      <c r="P134" s="84"/>
    </row>
    <row r="135" spans="1:18" ht="13.5" thickTop="1">
      <c r="A135" s="91"/>
      <c r="B135" s="110">
        <v>26</v>
      </c>
      <c r="C135" s="111" t="s">
        <v>147</v>
      </c>
      <c r="D135" s="111"/>
      <c r="E135" s="111" t="s">
        <v>148</v>
      </c>
      <c r="F135" s="112" t="s">
        <v>24</v>
      </c>
      <c r="G135" s="122">
        <v>4.4</v>
      </c>
      <c r="H135" s="139">
        <f>ROUND(0,2)</f>
        <v>0</v>
      </c>
      <c r="I135" s="124">
        <f>ROUND(H135*G135,2)</f>
        <v>0</v>
      </c>
      <c r="J135" s="144">
        <v>0</v>
      </c>
      <c r="K135" s="124">
        <f>IF(ISNUMBER(J135),ROUND(I135*(J135+1),2),0)</f>
        <v>0</v>
      </c>
      <c r="L135" s="93"/>
      <c r="M135" s="84"/>
      <c r="N135" s="84"/>
      <c r="O135" s="84"/>
      <c r="P135" s="84"/>
      <c r="Q135" s="8">
        <f>IF(ISNUMBER(J135),IF(G135&gt;0,IF(H135&gt;0,I135,0),0),0)</f>
        <v>0</v>
      </c>
      <c r="R135" s="8">
        <f>IF(ISNUMBER(J135)=FALSE,I135,0)</f>
        <v>0</v>
      </c>
    </row>
    <row r="136" spans="1:16" ht="12.75">
      <c r="A136" s="91"/>
      <c r="B136" s="117" t="s">
        <v>26</v>
      </c>
      <c r="C136" s="83"/>
      <c r="D136" s="83"/>
      <c r="E136" s="118" t="s">
        <v>22</v>
      </c>
      <c r="F136" s="83"/>
      <c r="G136" s="83"/>
      <c r="H136" s="136"/>
      <c r="I136" s="83"/>
      <c r="J136" s="136"/>
      <c r="K136" s="83"/>
      <c r="L136" s="93"/>
      <c r="M136" s="84"/>
      <c r="N136" s="84"/>
      <c r="O136" s="84"/>
      <c r="P136" s="84"/>
    </row>
    <row r="137" spans="1:16" ht="12.75">
      <c r="A137" s="91"/>
      <c r="B137" s="117" t="s">
        <v>28</v>
      </c>
      <c r="C137" s="83"/>
      <c r="D137" s="83"/>
      <c r="E137" s="118" t="s">
        <v>484</v>
      </c>
      <c r="F137" s="83"/>
      <c r="G137" s="83"/>
      <c r="H137" s="136"/>
      <c r="I137" s="83"/>
      <c r="J137" s="136"/>
      <c r="K137" s="83"/>
      <c r="L137" s="93"/>
      <c r="M137" s="84"/>
      <c r="N137" s="84"/>
      <c r="O137" s="84"/>
      <c r="P137" s="84"/>
    </row>
    <row r="138" spans="1:16" ht="319.5" thickBot="1">
      <c r="A138" s="91"/>
      <c r="B138" s="119" t="s">
        <v>30</v>
      </c>
      <c r="C138" s="120"/>
      <c r="D138" s="120"/>
      <c r="E138" s="121" t="s">
        <v>150</v>
      </c>
      <c r="F138" s="120"/>
      <c r="G138" s="120"/>
      <c r="H138" s="138"/>
      <c r="I138" s="120"/>
      <c r="J138" s="138"/>
      <c r="K138" s="120"/>
      <c r="L138" s="93"/>
      <c r="M138" s="84"/>
      <c r="N138" s="84"/>
      <c r="O138" s="84"/>
      <c r="P138" s="84"/>
    </row>
    <row r="139" spans="1:18" ht="13.5" thickTop="1">
      <c r="A139" s="91"/>
      <c r="B139" s="110">
        <v>27</v>
      </c>
      <c r="C139" s="111" t="s">
        <v>151</v>
      </c>
      <c r="D139" s="111"/>
      <c r="E139" s="111" t="s">
        <v>152</v>
      </c>
      <c r="F139" s="112" t="s">
        <v>24</v>
      </c>
      <c r="G139" s="122">
        <v>57.527</v>
      </c>
      <c r="H139" s="139">
        <f>ROUND(0,2)</f>
        <v>0</v>
      </c>
      <c r="I139" s="124">
        <f>ROUND(H139*G139,2)</f>
        <v>0</v>
      </c>
      <c r="J139" s="144">
        <v>0</v>
      </c>
      <c r="K139" s="124">
        <f>IF(ISNUMBER(J139),ROUND(I139*(J139+1),2),0)</f>
        <v>0</v>
      </c>
      <c r="L139" s="93"/>
      <c r="M139" s="84"/>
      <c r="N139" s="84"/>
      <c r="O139" s="84"/>
      <c r="P139" s="84"/>
      <c r="Q139" s="8">
        <f>IF(ISNUMBER(J139),IF(G139&gt;0,IF(H139&gt;0,I139,0),0),0)</f>
        <v>0</v>
      </c>
      <c r="R139" s="8">
        <f>IF(ISNUMBER(J139)=FALSE,I139,0)</f>
        <v>0</v>
      </c>
    </row>
    <row r="140" spans="1:16" ht="12.75">
      <c r="A140" s="91"/>
      <c r="B140" s="117" t="s">
        <v>26</v>
      </c>
      <c r="C140" s="83"/>
      <c r="D140" s="83"/>
      <c r="E140" s="118" t="s">
        <v>22</v>
      </c>
      <c r="F140" s="83"/>
      <c r="G140" s="83"/>
      <c r="H140" s="136"/>
      <c r="I140" s="83"/>
      <c r="J140" s="136"/>
      <c r="K140" s="83"/>
      <c r="L140" s="93"/>
      <c r="M140" s="84"/>
      <c r="N140" s="84"/>
      <c r="O140" s="84"/>
      <c r="P140" s="84"/>
    </row>
    <row r="141" spans="1:16" ht="38.25">
      <c r="A141" s="91"/>
      <c r="B141" s="117" t="s">
        <v>28</v>
      </c>
      <c r="C141" s="83"/>
      <c r="D141" s="83"/>
      <c r="E141" s="118" t="s">
        <v>485</v>
      </c>
      <c r="F141" s="83"/>
      <c r="G141" s="83"/>
      <c r="H141" s="136"/>
      <c r="I141" s="83"/>
      <c r="J141" s="136"/>
      <c r="K141" s="83"/>
      <c r="L141" s="93"/>
      <c r="M141" s="84"/>
      <c r="N141" s="84"/>
      <c r="O141" s="84"/>
      <c r="P141" s="84"/>
    </row>
    <row r="142" spans="1:16" ht="319.5" thickBot="1">
      <c r="A142" s="91"/>
      <c r="B142" s="119" t="s">
        <v>30</v>
      </c>
      <c r="C142" s="120"/>
      <c r="D142" s="120"/>
      <c r="E142" s="121" t="s">
        <v>150</v>
      </c>
      <c r="F142" s="120"/>
      <c r="G142" s="120"/>
      <c r="H142" s="138"/>
      <c r="I142" s="120"/>
      <c r="J142" s="138"/>
      <c r="K142" s="120"/>
      <c r="L142" s="93"/>
      <c r="M142" s="84"/>
      <c r="N142" s="84"/>
      <c r="O142" s="84"/>
      <c r="P142" s="84"/>
    </row>
    <row r="143" spans="1:18" ht="13.5" thickTop="1">
      <c r="A143" s="91"/>
      <c r="B143" s="110">
        <v>28</v>
      </c>
      <c r="C143" s="111" t="s">
        <v>158</v>
      </c>
      <c r="D143" s="111"/>
      <c r="E143" s="111" t="s">
        <v>159</v>
      </c>
      <c r="F143" s="112" t="s">
        <v>24</v>
      </c>
      <c r="G143" s="122">
        <v>185.757</v>
      </c>
      <c r="H143" s="139">
        <f>ROUND(0,2)</f>
        <v>0</v>
      </c>
      <c r="I143" s="124">
        <f>ROUND(H143*G143,2)</f>
        <v>0</v>
      </c>
      <c r="J143" s="144">
        <v>0</v>
      </c>
      <c r="K143" s="124">
        <f>IF(ISNUMBER(J143),ROUND(I143*(J143+1),2),0)</f>
        <v>0</v>
      </c>
      <c r="L143" s="93"/>
      <c r="M143" s="84"/>
      <c r="N143" s="84"/>
      <c r="O143" s="84"/>
      <c r="P143" s="84"/>
      <c r="Q143" s="8">
        <f>IF(ISNUMBER(J143),IF(G143&gt;0,IF(H143&gt;0,I143,0),0),0)</f>
        <v>0</v>
      </c>
      <c r="R143" s="8">
        <f>IF(ISNUMBER(J143)=FALSE,I143,0)</f>
        <v>0</v>
      </c>
    </row>
    <row r="144" spans="1:16" ht="12.75">
      <c r="A144" s="91"/>
      <c r="B144" s="117" t="s">
        <v>26</v>
      </c>
      <c r="C144" s="83"/>
      <c r="D144" s="83"/>
      <c r="E144" s="118" t="s">
        <v>22</v>
      </c>
      <c r="F144" s="83"/>
      <c r="G144" s="83"/>
      <c r="H144" s="136"/>
      <c r="I144" s="83"/>
      <c r="J144" s="136"/>
      <c r="K144" s="83"/>
      <c r="L144" s="93"/>
      <c r="M144" s="84"/>
      <c r="N144" s="84"/>
      <c r="O144" s="84"/>
      <c r="P144" s="84"/>
    </row>
    <row r="145" spans="1:16" ht="12.75">
      <c r="A145" s="91"/>
      <c r="B145" s="117" t="s">
        <v>28</v>
      </c>
      <c r="C145" s="83"/>
      <c r="D145" s="83"/>
      <c r="E145" s="118" t="s">
        <v>486</v>
      </c>
      <c r="F145" s="83"/>
      <c r="G145" s="83"/>
      <c r="H145" s="136"/>
      <c r="I145" s="83"/>
      <c r="J145" s="136"/>
      <c r="K145" s="83"/>
      <c r="L145" s="93"/>
      <c r="M145" s="84"/>
      <c r="N145" s="84"/>
      <c r="O145" s="84"/>
      <c r="P145" s="84"/>
    </row>
    <row r="146" spans="1:16" ht="179.25" thickBot="1">
      <c r="A146" s="91"/>
      <c r="B146" s="119" t="s">
        <v>30</v>
      </c>
      <c r="C146" s="120"/>
      <c r="D146" s="120"/>
      <c r="E146" s="121" t="s">
        <v>161</v>
      </c>
      <c r="F146" s="120"/>
      <c r="G146" s="120"/>
      <c r="H146" s="138"/>
      <c r="I146" s="120"/>
      <c r="J146" s="138"/>
      <c r="K146" s="120"/>
      <c r="L146" s="93"/>
      <c r="M146" s="84"/>
      <c r="N146" s="84"/>
      <c r="O146" s="84"/>
      <c r="P146" s="84"/>
    </row>
    <row r="147" spans="1:18" ht="13.5" thickTop="1">
      <c r="A147" s="91"/>
      <c r="B147" s="110">
        <v>29</v>
      </c>
      <c r="C147" s="111" t="s">
        <v>487</v>
      </c>
      <c r="D147" s="111"/>
      <c r="E147" s="111" t="s">
        <v>488</v>
      </c>
      <c r="F147" s="112" t="s">
        <v>24</v>
      </c>
      <c r="G147" s="122">
        <v>68.6</v>
      </c>
      <c r="H147" s="139">
        <f>ROUND(0,2)</f>
        <v>0</v>
      </c>
      <c r="I147" s="124">
        <f>ROUND(H147*G147,2)</f>
        <v>0</v>
      </c>
      <c r="J147" s="144">
        <v>0</v>
      </c>
      <c r="K147" s="124">
        <f>IF(ISNUMBER(J147),ROUND(I147*(J147+1),2),0)</f>
        <v>0</v>
      </c>
      <c r="L147" s="93"/>
      <c r="M147" s="84"/>
      <c r="N147" s="84"/>
      <c r="O147" s="84"/>
      <c r="P147" s="84"/>
      <c r="Q147" s="8">
        <f>IF(ISNUMBER(J147),IF(G147&gt;0,IF(H147&gt;0,I147,0),0),0)</f>
        <v>0</v>
      </c>
      <c r="R147" s="8">
        <f>IF(ISNUMBER(J147)=FALSE,I147,0)</f>
        <v>0</v>
      </c>
    </row>
    <row r="148" spans="1:16" ht="12.75">
      <c r="A148" s="91"/>
      <c r="B148" s="117" t="s">
        <v>26</v>
      </c>
      <c r="C148" s="83"/>
      <c r="D148" s="83"/>
      <c r="E148" s="118" t="s">
        <v>22</v>
      </c>
      <c r="F148" s="83"/>
      <c r="G148" s="83"/>
      <c r="H148" s="136"/>
      <c r="I148" s="83"/>
      <c r="J148" s="136"/>
      <c r="K148" s="83"/>
      <c r="L148" s="93"/>
      <c r="M148" s="84"/>
      <c r="N148" s="84"/>
      <c r="O148" s="84"/>
      <c r="P148" s="84"/>
    </row>
    <row r="149" spans="1:16" ht="12.75">
      <c r="A149" s="91"/>
      <c r="B149" s="117" t="s">
        <v>28</v>
      </c>
      <c r="C149" s="83"/>
      <c r="D149" s="83"/>
      <c r="E149" s="118" t="s">
        <v>489</v>
      </c>
      <c r="F149" s="83"/>
      <c r="G149" s="83"/>
      <c r="H149" s="136"/>
      <c r="I149" s="83"/>
      <c r="J149" s="136"/>
      <c r="K149" s="83"/>
      <c r="L149" s="93"/>
      <c r="M149" s="84"/>
      <c r="N149" s="84"/>
      <c r="O149" s="84"/>
      <c r="P149" s="84"/>
    </row>
    <row r="150" spans="1:16" ht="230.25" thickBot="1">
      <c r="A150" s="91"/>
      <c r="B150" s="119" t="s">
        <v>30</v>
      </c>
      <c r="C150" s="120"/>
      <c r="D150" s="120"/>
      <c r="E150" s="121" t="s">
        <v>490</v>
      </c>
      <c r="F150" s="120"/>
      <c r="G150" s="120"/>
      <c r="H150" s="138"/>
      <c r="I150" s="120"/>
      <c r="J150" s="138"/>
      <c r="K150" s="120"/>
      <c r="L150" s="93"/>
      <c r="M150" s="84"/>
      <c r="N150" s="84"/>
      <c r="O150" s="84"/>
      <c r="P150" s="84"/>
    </row>
    <row r="151" spans="1:18" ht="13.5" thickTop="1">
      <c r="A151" s="91"/>
      <c r="B151" s="110">
        <v>30</v>
      </c>
      <c r="C151" s="111" t="s">
        <v>193</v>
      </c>
      <c r="D151" s="111"/>
      <c r="E151" s="111" t="s">
        <v>194</v>
      </c>
      <c r="F151" s="112" t="s">
        <v>78</v>
      </c>
      <c r="G151" s="122">
        <v>2993.34</v>
      </c>
      <c r="H151" s="139">
        <f>ROUND(0,2)</f>
        <v>0</v>
      </c>
      <c r="I151" s="124">
        <f>ROUND(H151*G151,2)</f>
        <v>0</v>
      </c>
      <c r="J151" s="144">
        <v>0</v>
      </c>
      <c r="K151" s="124">
        <f>IF(ISNUMBER(J151),ROUND(I151*(J151+1),2),0)</f>
        <v>0</v>
      </c>
      <c r="L151" s="93"/>
      <c r="M151" s="84"/>
      <c r="N151" s="84"/>
      <c r="O151" s="84"/>
      <c r="P151" s="84"/>
      <c r="Q151" s="8">
        <f>IF(ISNUMBER(J151),IF(G151&gt;0,IF(H151&gt;0,I151,0),0),0)</f>
        <v>0</v>
      </c>
      <c r="R151" s="8">
        <f>IF(ISNUMBER(J151)=FALSE,I151,0)</f>
        <v>0</v>
      </c>
    </row>
    <row r="152" spans="1:16" ht="12.75">
      <c r="A152" s="91"/>
      <c r="B152" s="117" t="s">
        <v>26</v>
      </c>
      <c r="C152" s="83"/>
      <c r="D152" s="83"/>
      <c r="E152" s="118" t="s">
        <v>22</v>
      </c>
      <c r="F152" s="83"/>
      <c r="G152" s="83"/>
      <c r="H152" s="136"/>
      <c r="I152" s="83"/>
      <c r="J152" s="136"/>
      <c r="K152" s="83"/>
      <c r="L152" s="93"/>
      <c r="M152" s="84"/>
      <c r="N152" s="84"/>
      <c r="O152" s="84"/>
      <c r="P152" s="84"/>
    </row>
    <row r="153" spans="1:16" ht="12.75">
      <c r="A153" s="91"/>
      <c r="B153" s="117" t="s">
        <v>28</v>
      </c>
      <c r="C153" s="83"/>
      <c r="D153" s="83"/>
      <c r="E153" s="118" t="s">
        <v>491</v>
      </c>
      <c r="F153" s="83"/>
      <c r="G153" s="83"/>
      <c r="H153" s="136"/>
      <c r="I153" s="83"/>
      <c r="J153" s="136"/>
      <c r="K153" s="83"/>
      <c r="L153" s="93"/>
      <c r="M153" s="84"/>
      <c r="N153" s="84"/>
      <c r="O153" s="84"/>
      <c r="P153" s="84"/>
    </row>
    <row r="154" spans="1:16" ht="13.5" thickBot="1">
      <c r="A154" s="91"/>
      <c r="B154" s="119" t="s">
        <v>30</v>
      </c>
      <c r="C154" s="120"/>
      <c r="D154" s="120"/>
      <c r="E154" s="121" t="s">
        <v>196</v>
      </c>
      <c r="F154" s="120"/>
      <c r="G154" s="120"/>
      <c r="H154" s="138"/>
      <c r="I154" s="120"/>
      <c r="J154" s="138"/>
      <c r="K154" s="120"/>
      <c r="L154" s="93"/>
      <c r="M154" s="84"/>
      <c r="N154" s="84"/>
      <c r="O154" s="84"/>
      <c r="P154" s="84"/>
    </row>
    <row r="155" spans="1:18" ht="13.5" thickTop="1">
      <c r="A155" s="91"/>
      <c r="B155" s="110">
        <v>31</v>
      </c>
      <c r="C155" s="111" t="s">
        <v>492</v>
      </c>
      <c r="D155" s="111"/>
      <c r="E155" s="111" t="s">
        <v>493</v>
      </c>
      <c r="F155" s="112" t="s">
        <v>24</v>
      </c>
      <c r="G155" s="122">
        <v>65.475</v>
      </c>
      <c r="H155" s="139">
        <f>ROUND(0,2)</f>
        <v>0</v>
      </c>
      <c r="I155" s="124">
        <f>ROUND(H155*G155,2)</f>
        <v>0</v>
      </c>
      <c r="J155" s="144">
        <v>0</v>
      </c>
      <c r="K155" s="124">
        <f>IF(ISNUMBER(J155),ROUND(I155*(J155+1),2),0)</f>
        <v>0</v>
      </c>
      <c r="L155" s="93"/>
      <c r="M155" s="84"/>
      <c r="N155" s="84"/>
      <c r="O155" s="84"/>
      <c r="P155" s="84"/>
      <c r="Q155" s="8">
        <f>IF(ISNUMBER(J155),IF(G155&gt;0,IF(H155&gt;0,I155,0),0),0)</f>
        <v>0</v>
      </c>
      <c r="R155" s="8">
        <f>IF(ISNUMBER(J155)=FALSE,I155,0)</f>
        <v>0</v>
      </c>
    </row>
    <row r="156" spans="1:16" ht="12.75">
      <c r="A156" s="91"/>
      <c r="B156" s="117" t="s">
        <v>26</v>
      </c>
      <c r="C156" s="83"/>
      <c r="D156" s="83"/>
      <c r="E156" s="118" t="s">
        <v>465</v>
      </c>
      <c r="F156" s="83"/>
      <c r="G156" s="83"/>
      <c r="H156" s="136"/>
      <c r="I156" s="83"/>
      <c r="J156" s="136"/>
      <c r="K156" s="83"/>
      <c r="L156" s="93"/>
      <c r="M156" s="84"/>
      <c r="N156" s="84"/>
      <c r="O156" s="84"/>
      <c r="P156" s="84"/>
    </row>
    <row r="157" spans="1:16" ht="12.75">
      <c r="A157" s="91"/>
      <c r="B157" s="117" t="s">
        <v>28</v>
      </c>
      <c r="C157" s="83"/>
      <c r="D157" s="83"/>
      <c r="E157" s="118" t="s">
        <v>494</v>
      </c>
      <c r="F157" s="83"/>
      <c r="G157" s="83"/>
      <c r="H157" s="136"/>
      <c r="I157" s="83"/>
      <c r="J157" s="136"/>
      <c r="K157" s="83"/>
      <c r="L157" s="93"/>
      <c r="M157" s="84"/>
      <c r="N157" s="84"/>
      <c r="O157" s="84"/>
      <c r="P157" s="84"/>
    </row>
    <row r="158" spans="1:16" ht="39" thickBot="1">
      <c r="A158" s="91"/>
      <c r="B158" s="119" t="s">
        <v>30</v>
      </c>
      <c r="C158" s="120"/>
      <c r="D158" s="120"/>
      <c r="E158" s="121" t="s">
        <v>495</v>
      </c>
      <c r="F158" s="120"/>
      <c r="G158" s="120"/>
      <c r="H158" s="138"/>
      <c r="I158" s="120"/>
      <c r="J158" s="138"/>
      <c r="K158" s="120"/>
      <c r="L158" s="93"/>
      <c r="M158" s="84"/>
      <c r="N158" s="84"/>
      <c r="O158" s="84"/>
      <c r="P158" s="84"/>
    </row>
    <row r="159" spans="1:18" ht="13.5" thickTop="1">
      <c r="A159" s="91"/>
      <c r="B159" s="110">
        <v>32</v>
      </c>
      <c r="C159" s="111" t="s">
        <v>496</v>
      </c>
      <c r="D159" s="111"/>
      <c r="E159" s="111" t="s">
        <v>497</v>
      </c>
      <c r="F159" s="112" t="s">
        <v>24</v>
      </c>
      <c r="G159" s="122">
        <v>41.839</v>
      </c>
      <c r="H159" s="139">
        <f>ROUND(0,2)</f>
        <v>0</v>
      </c>
      <c r="I159" s="124">
        <f>ROUND(H159*G159,2)</f>
        <v>0</v>
      </c>
      <c r="J159" s="144">
        <v>0</v>
      </c>
      <c r="K159" s="124">
        <f>IF(ISNUMBER(J159),ROUND(I159*(J159+1),2),0)</f>
        <v>0</v>
      </c>
      <c r="L159" s="93"/>
      <c r="M159" s="84"/>
      <c r="N159" s="84"/>
      <c r="O159" s="84"/>
      <c r="P159" s="84"/>
      <c r="Q159" s="8">
        <f>IF(ISNUMBER(J159),IF(G159&gt;0,IF(H159&gt;0,I159,0),0),0)</f>
        <v>0</v>
      </c>
      <c r="R159" s="8">
        <f>IF(ISNUMBER(J159)=FALSE,I159,0)</f>
        <v>0</v>
      </c>
    </row>
    <row r="160" spans="1:16" ht="12.75">
      <c r="A160" s="91"/>
      <c r="B160" s="117" t="s">
        <v>26</v>
      </c>
      <c r="C160" s="83"/>
      <c r="D160" s="83"/>
      <c r="E160" s="118" t="s">
        <v>465</v>
      </c>
      <c r="F160" s="83"/>
      <c r="G160" s="83"/>
      <c r="H160" s="136"/>
      <c r="I160" s="83"/>
      <c r="J160" s="136"/>
      <c r="K160" s="83"/>
      <c r="L160" s="93"/>
      <c r="M160" s="84"/>
      <c r="N160" s="84"/>
      <c r="O160" s="84"/>
      <c r="P160" s="84"/>
    </row>
    <row r="161" spans="1:16" ht="12.75">
      <c r="A161" s="91"/>
      <c r="B161" s="117" t="s">
        <v>28</v>
      </c>
      <c r="C161" s="83"/>
      <c r="D161" s="83"/>
      <c r="E161" s="118" t="s">
        <v>498</v>
      </c>
      <c r="F161" s="83"/>
      <c r="G161" s="83"/>
      <c r="H161" s="136"/>
      <c r="I161" s="83"/>
      <c r="J161" s="136"/>
      <c r="K161" s="83"/>
      <c r="L161" s="93"/>
      <c r="M161" s="84"/>
      <c r="N161" s="84"/>
      <c r="O161" s="84"/>
      <c r="P161" s="84"/>
    </row>
    <row r="162" spans="1:16" ht="39" thickBot="1">
      <c r="A162" s="91"/>
      <c r="B162" s="119" t="s">
        <v>30</v>
      </c>
      <c r="C162" s="120"/>
      <c r="D162" s="120"/>
      <c r="E162" s="121" t="s">
        <v>499</v>
      </c>
      <c r="F162" s="120"/>
      <c r="G162" s="120"/>
      <c r="H162" s="138"/>
      <c r="I162" s="120"/>
      <c r="J162" s="138"/>
      <c r="K162" s="120"/>
      <c r="L162" s="93"/>
      <c r="M162" s="84"/>
      <c r="N162" s="84"/>
      <c r="O162" s="84"/>
      <c r="P162" s="84"/>
    </row>
    <row r="163" spans="1:18" ht="13.5" thickTop="1">
      <c r="A163" s="91"/>
      <c r="B163" s="110">
        <v>33</v>
      </c>
      <c r="C163" s="111" t="s">
        <v>500</v>
      </c>
      <c r="D163" s="111"/>
      <c r="E163" s="111" t="s">
        <v>501</v>
      </c>
      <c r="F163" s="112" t="s">
        <v>78</v>
      </c>
      <c r="G163" s="122">
        <v>1073.14</v>
      </c>
      <c r="H163" s="139">
        <f>ROUND(0,2)</f>
        <v>0</v>
      </c>
      <c r="I163" s="124">
        <f>ROUND(H163*G163,2)</f>
        <v>0</v>
      </c>
      <c r="J163" s="144">
        <v>0</v>
      </c>
      <c r="K163" s="124">
        <f>IF(ISNUMBER(J163),ROUND(I163*(J163+1),2),0)</f>
        <v>0</v>
      </c>
      <c r="L163" s="93"/>
      <c r="M163" s="84"/>
      <c r="N163" s="84"/>
      <c r="O163" s="84"/>
      <c r="P163" s="84"/>
      <c r="Q163" s="8">
        <f>IF(ISNUMBER(J163),IF(G163&gt;0,IF(H163&gt;0,I163,0),0),0)</f>
        <v>0</v>
      </c>
      <c r="R163" s="8">
        <f>IF(ISNUMBER(J163)=FALSE,I163,0)</f>
        <v>0</v>
      </c>
    </row>
    <row r="164" spans="1:16" ht="12.75">
      <c r="A164" s="91"/>
      <c r="B164" s="117" t="s">
        <v>26</v>
      </c>
      <c r="C164" s="83"/>
      <c r="D164" s="83"/>
      <c r="E164" s="118" t="s">
        <v>22</v>
      </c>
      <c r="F164" s="83"/>
      <c r="G164" s="83"/>
      <c r="H164" s="136"/>
      <c r="I164" s="83"/>
      <c r="J164" s="136"/>
      <c r="K164" s="83"/>
      <c r="L164" s="93"/>
      <c r="M164" s="84"/>
      <c r="N164" s="84"/>
      <c r="O164" s="84"/>
      <c r="P164" s="84"/>
    </row>
    <row r="165" spans="1:16" ht="25.5">
      <c r="A165" s="91"/>
      <c r="B165" s="117" t="s">
        <v>28</v>
      </c>
      <c r="C165" s="83"/>
      <c r="D165" s="83"/>
      <c r="E165" s="118" t="s">
        <v>502</v>
      </c>
      <c r="F165" s="83"/>
      <c r="G165" s="83"/>
      <c r="H165" s="136"/>
      <c r="I165" s="83"/>
      <c r="J165" s="136"/>
      <c r="K165" s="83"/>
      <c r="L165" s="93"/>
      <c r="M165" s="84"/>
      <c r="N165" s="84"/>
      <c r="O165" s="84"/>
      <c r="P165" s="84"/>
    </row>
    <row r="166" spans="1:16" ht="26.25" thickBot="1">
      <c r="A166" s="91"/>
      <c r="B166" s="119" t="s">
        <v>30</v>
      </c>
      <c r="C166" s="120"/>
      <c r="D166" s="120"/>
      <c r="E166" s="121" t="s">
        <v>503</v>
      </c>
      <c r="F166" s="120"/>
      <c r="G166" s="120"/>
      <c r="H166" s="138"/>
      <c r="I166" s="120"/>
      <c r="J166" s="138"/>
      <c r="K166" s="120"/>
      <c r="L166" s="93"/>
      <c r="M166" s="84"/>
      <c r="N166" s="84"/>
      <c r="O166" s="84"/>
      <c r="P166" s="84"/>
    </row>
    <row r="167" spans="1:18" ht="13.5" thickTop="1">
      <c r="A167" s="91"/>
      <c r="B167" s="110">
        <v>34</v>
      </c>
      <c r="C167" s="111" t="s">
        <v>504</v>
      </c>
      <c r="D167" s="111"/>
      <c r="E167" s="111" t="s">
        <v>505</v>
      </c>
      <c r="F167" s="112" t="s">
        <v>78</v>
      </c>
      <c r="G167" s="122">
        <v>3219.42</v>
      </c>
      <c r="H167" s="139">
        <f>ROUND(0,2)</f>
        <v>0</v>
      </c>
      <c r="I167" s="124">
        <f>ROUND(H167*G167,2)</f>
        <v>0</v>
      </c>
      <c r="J167" s="144">
        <v>0</v>
      </c>
      <c r="K167" s="124">
        <f>IF(ISNUMBER(J167),ROUND(I167*(J167+1),2),0)</f>
        <v>0</v>
      </c>
      <c r="L167" s="93"/>
      <c r="M167" s="84"/>
      <c r="N167" s="84"/>
      <c r="O167" s="84"/>
      <c r="P167" s="84"/>
      <c r="Q167" s="8">
        <f>IF(ISNUMBER(J167),IF(G167&gt;0,IF(H167&gt;0,I167,0),0),0)</f>
        <v>0</v>
      </c>
      <c r="R167" s="8">
        <f>IF(ISNUMBER(J167)=FALSE,I167,0)</f>
        <v>0</v>
      </c>
    </row>
    <row r="168" spans="1:16" ht="12.75">
      <c r="A168" s="91"/>
      <c r="B168" s="117" t="s">
        <v>26</v>
      </c>
      <c r="C168" s="83"/>
      <c r="D168" s="83"/>
      <c r="E168" s="118" t="s">
        <v>22</v>
      </c>
      <c r="F168" s="83"/>
      <c r="G168" s="83"/>
      <c r="H168" s="136"/>
      <c r="I168" s="83"/>
      <c r="J168" s="136"/>
      <c r="K168" s="83"/>
      <c r="L168" s="93"/>
      <c r="M168" s="84"/>
      <c r="N168" s="84"/>
      <c r="O168" s="84"/>
      <c r="P168" s="84"/>
    </row>
    <row r="169" spans="1:16" ht="12.75">
      <c r="A169" s="91"/>
      <c r="B169" s="117" t="s">
        <v>28</v>
      </c>
      <c r="C169" s="83"/>
      <c r="D169" s="83"/>
      <c r="E169" s="118" t="s">
        <v>506</v>
      </c>
      <c r="F169" s="83"/>
      <c r="G169" s="83"/>
      <c r="H169" s="136"/>
      <c r="I169" s="83"/>
      <c r="J169" s="136"/>
      <c r="K169" s="83"/>
      <c r="L169" s="93"/>
      <c r="M169" s="84"/>
      <c r="N169" s="84"/>
      <c r="O169" s="84"/>
      <c r="P169" s="84"/>
    </row>
    <row r="170" spans="1:16" ht="39" thickBot="1">
      <c r="A170" s="91"/>
      <c r="B170" s="119" t="s">
        <v>30</v>
      </c>
      <c r="C170" s="120"/>
      <c r="D170" s="120"/>
      <c r="E170" s="121" t="s">
        <v>507</v>
      </c>
      <c r="F170" s="120"/>
      <c r="G170" s="120"/>
      <c r="H170" s="138"/>
      <c r="I170" s="120"/>
      <c r="J170" s="138"/>
      <c r="K170" s="120"/>
      <c r="L170" s="93"/>
      <c r="M170" s="84"/>
      <c r="N170" s="84"/>
      <c r="O170" s="84"/>
      <c r="P170" s="84"/>
    </row>
    <row r="171" spans="1:19" ht="25" customHeight="1" thickBot="1" thickTop="1">
      <c r="A171" s="91"/>
      <c r="B171" s="83"/>
      <c r="C171" s="126">
        <v>1</v>
      </c>
      <c r="D171" s="83"/>
      <c r="E171" s="127" t="s">
        <v>198</v>
      </c>
      <c r="F171" s="128" t="s">
        <v>70</v>
      </c>
      <c r="G171" s="129">
        <f>I87+I91+I95+I99+I103+I107+I111+I115+I119+I123+I127+I131+I135+I139+I143+I147+I151+I155+I159+I163+I167</f>
        <v>0</v>
      </c>
      <c r="H171" s="140" t="s">
        <v>72</v>
      </c>
      <c r="I171" s="130">
        <f>(K171-G171)</f>
        <v>0</v>
      </c>
      <c r="J171" s="140" t="s">
        <v>71</v>
      </c>
      <c r="K171" s="129">
        <f>K87+K91+K95+K99+K103+K107+K111+K115+K119+K123+K127+K131+K135+K139+K143+K147+K151+K155+K159+K163+K167</f>
        <v>0</v>
      </c>
      <c r="L171" s="93"/>
      <c r="M171" s="84"/>
      <c r="N171" s="84"/>
      <c r="O171" s="84"/>
      <c r="P171" s="84"/>
      <c r="Q171" s="8">
        <f>0+Q87+Q91+Q95+Q99+Q103+Q107+Q111+Q115+Q119+Q123+Q127+Q131+Q135+Q139+Q143+Q147+Q151+Q155+Q159+Q163+Q167</f>
        <v>0</v>
      </c>
      <c r="R171" s="8">
        <f>0+R87+R91+R95+R99+R103+R107+R111+R115+R119+R123+R127+R131+R135+R139+R143+R147+R151+R155+R159+R163+R167</f>
        <v>0</v>
      </c>
      <c r="S171" s="51">
        <f>Q171*(1+I171)+R171</f>
        <v>0</v>
      </c>
    </row>
    <row r="172" spans="1:16" ht="25" customHeight="1" thickBot="1" thickTop="1">
      <c r="A172" s="91"/>
      <c r="B172" s="131"/>
      <c r="C172" s="131"/>
      <c r="D172" s="131"/>
      <c r="E172" s="131"/>
      <c r="F172" s="132" t="s">
        <v>73</v>
      </c>
      <c r="G172" s="133">
        <f>I87+I91+I95+I99+I103+I107+I111+I115+I119+I123+I127+I131+I135+I139+I143+I147+I151+I155+I159+I163+I167</f>
        <v>0</v>
      </c>
      <c r="H172" s="141" t="s">
        <v>74</v>
      </c>
      <c r="I172" s="134">
        <f>0+I171</f>
        <v>0</v>
      </c>
      <c r="J172" s="141" t="s">
        <v>75</v>
      </c>
      <c r="K172" s="133">
        <f>K87+K91+K95+K99+K103+K107+K111+K115+K119+K123+K127+K131+K135+K139+K143+K147+K151+K155+K159+K163+K167</f>
        <v>0</v>
      </c>
      <c r="L172" s="93"/>
      <c r="M172" s="84"/>
      <c r="N172" s="84"/>
      <c r="O172" s="84"/>
      <c r="P172" s="84"/>
    </row>
    <row r="173" spans="1:16" ht="40" customHeight="1">
      <c r="A173" s="91"/>
      <c r="B173" s="135" t="s">
        <v>232</v>
      </c>
      <c r="C173" s="83"/>
      <c r="D173" s="83"/>
      <c r="E173" s="83"/>
      <c r="F173" s="83"/>
      <c r="G173" s="83"/>
      <c r="H173" s="136"/>
      <c r="I173" s="83"/>
      <c r="J173" s="136"/>
      <c r="K173" s="83"/>
      <c r="L173" s="93"/>
      <c r="M173" s="84"/>
      <c r="N173" s="84"/>
      <c r="O173" s="84"/>
      <c r="P173" s="84"/>
    </row>
    <row r="174" spans="1:18" ht="12.75">
      <c r="A174" s="91"/>
      <c r="B174" s="110">
        <v>35</v>
      </c>
      <c r="C174" s="111" t="s">
        <v>211</v>
      </c>
      <c r="D174" s="111"/>
      <c r="E174" s="111" t="s">
        <v>212</v>
      </c>
      <c r="F174" s="112" t="s">
        <v>24</v>
      </c>
      <c r="G174" s="113">
        <v>2.677</v>
      </c>
      <c r="H174" s="137">
        <f>ROUND(0,2)</f>
        <v>0</v>
      </c>
      <c r="I174" s="115">
        <f>ROUND(H174*G174,2)</f>
        <v>0</v>
      </c>
      <c r="J174" s="143">
        <v>0</v>
      </c>
      <c r="K174" s="115">
        <f>IF(ISNUMBER(J174),ROUND(I174*(J174+1),2),0)</f>
        <v>0</v>
      </c>
      <c r="L174" s="93"/>
      <c r="M174" s="84"/>
      <c r="N174" s="84"/>
      <c r="O174" s="84"/>
      <c r="P174" s="84"/>
      <c r="Q174" s="8">
        <f>IF(ISNUMBER(J174),IF(G174&gt;0,IF(H174&gt;0,I174,0),0),0)</f>
        <v>0</v>
      </c>
      <c r="R174" s="8">
        <f>IF(ISNUMBER(J174)=FALSE,I174,0)</f>
        <v>0</v>
      </c>
    </row>
    <row r="175" spans="1:16" ht="12.75">
      <c r="A175" s="91"/>
      <c r="B175" s="117" t="s">
        <v>26</v>
      </c>
      <c r="C175" s="83"/>
      <c r="D175" s="83"/>
      <c r="E175" s="118" t="s">
        <v>22</v>
      </c>
      <c r="F175" s="83"/>
      <c r="G175" s="83"/>
      <c r="H175" s="136"/>
      <c r="I175" s="83"/>
      <c r="J175" s="136"/>
      <c r="K175" s="83"/>
      <c r="L175" s="93"/>
      <c r="M175" s="84"/>
      <c r="N175" s="84"/>
      <c r="O175" s="84"/>
      <c r="P175" s="84"/>
    </row>
    <row r="176" spans="1:16" ht="12.75">
      <c r="A176" s="91"/>
      <c r="B176" s="117" t="s">
        <v>28</v>
      </c>
      <c r="C176" s="83"/>
      <c r="D176" s="83"/>
      <c r="E176" s="118" t="s">
        <v>508</v>
      </c>
      <c r="F176" s="83"/>
      <c r="G176" s="83"/>
      <c r="H176" s="136"/>
      <c r="I176" s="83"/>
      <c r="J176" s="136"/>
      <c r="K176" s="83"/>
      <c r="L176" s="93"/>
      <c r="M176" s="84"/>
      <c r="N176" s="84"/>
      <c r="O176" s="84"/>
      <c r="P176" s="84"/>
    </row>
    <row r="177" spans="1:16" ht="319.5" thickBot="1">
      <c r="A177" s="91"/>
      <c r="B177" s="119" t="s">
        <v>30</v>
      </c>
      <c r="C177" s="120"/>
      <c r="D177" s="120"/>
      <c r="E177" s="121" t="s">
        <v>215</v>
      </c>
      <c r="F177" s="120"/>
      <c r="G177" s="120"/>
      <c r="H177" s="138"/>
      <c r="I177" s="120"/>
      <c r="J177" s="138"/>
      <c r="K177" s="120"/>
      <c r="L177" s="93"/>
      <c r="M177" s="84"/>
      <c r="N177" s="84"/>
      <c r="O177" s="84"/>
      <c r="P177" s="84"/>
    </row>
    <row r="178" spans="1:18" ht="13.5" thickTop="1">
      <c r="A178" s="91"/>
      <c r="B178" s="110">
        <v>36</v>
      </c>
      <c r="C178" s="111" t="s">
        <v>216</v>
      </c>
      <c r="D178" s="111"/>
      <c r="E178" s="111" t="s">
        <v>217</v>
      </c>
      <c r="F178" s="112" t="s">
        <v>24</v>
      </c>
      <c r="G178" s="122">
        <v>2.677</v>
      </c>
      <c r="H178" s="139">
        <f>ROUND(0,2)</f>
        <v>0</v>
      </c>
      <c r="I178" s="124">
        <f>ROUND(H178*G178,2)</f>
        <v>0</v>
      </c>
      <c r="J178" s="144">
        <v>0</v>
      </c>
      <c r="K178" s="124">
        <f>IF(ISNUMBER(J178),ROUND(I178*(J178+1),2),0)</f>
        <v>0</v>
      </c>
      <c r="L178" s="93"/>
      <c r="M178" s="84"/>
      <c r="N178" s="84"/>
      <c r="O178" s="84"/>
      <c r="P178" s="84"/>
      <c r="Q178" s="8">
        <f>IF(ISNUMBER(J178),IF(G178&gt;0,IF(H178&gt;0,I178,0),0),0)</f>
        <v>0</v>
      </c>
      <c r="R178" s="8">
        <f>IF(ISNUMBER(J178)=FALSE,I178,0)</f>
        <v>0</v>
      </c>
    </row>
    <row r="179" spans="1:16" ht="12.75">
      <c r="A179" s="91"/>
      <c r="B179" s="117" t="s">
        <v>26</v>
      </c>
      <c r="C179" s="83"/>
      <c r="D179" s="83"/>
      <c r="E179" s="118" t="s">
        <v>22</v>
      </c>
      <c r="F179" s="83"/>
      <c r="G179" s="83"/>
      <c r="H179" s="136"/>
      <c r="I179" s="83"/>
      <c r="J179" s="136"/>
      <c r="K179" s="83"/>
      <c r="L179" s="93"/>
      <c r="M179" s="84"/>
      <c r="N179" s="84"/>
      <c r="O179" s="84"/>
      <c r="P179" s="84"/>
    </row>
    <row r="180" spans="1:16" ht="12.75">
      <c r="A180" s="91"/>
      <c r="B180" s="117" t="s">
        <v>28</v>
      </c>
      <c r="C180" s="83"/>
      <c r="D180" s="83"/>
      <c r="E180" s="118" t="s">
        <v>509</v>
      </c>
      <c r="F180" s="83"/>
      <c r="G180" s="83"/>
      <c r="H180" s="136"/>
      <c r="I180" s="83"/>
      <c r="J180" s="136"/>
      <c r="K180" s="83"/>
      <c r="L180" s="93"/>
      <c r="M180" s="84"/>
      <c r="N180" s="84"/>
      <c r="O180" s="84"/>
      <c r="P180" s="84"/>
    </row>
    <row r="181" spans="1:16" ht="39" thickBot="1">
      <c r="A181" s="91"/>
      <c r="B181" s="119" t="s">
        <v>30</v>
      </c>
      <c r="C181" s="120"/>
      <c r="D181" s="120"/>
      <c r="E181" s="121" t="s">
        <v>219</v>
      </c>
      <c r="F181" s="120"/>
      <c r="G181" s="120"/>
      <c r="H181" s="138"/>
      <c r="I181" s="120"/>
      <c r="J181" s="138"/>
      <c r="K181" s="120"/>
      <c r="L181" s="93"/>
      <c r="M181" s="84"/>
      <c r="N181" s="84"/>
      <c r="O181" s="84"/>
      <c r="P181" s="84"/>
    </row>
    <row r="182" spans="1:18" ht="13.5" thickTop="1">
      <c r="A182" s="91"/>
      <c r="B182" s="110">
        <v>37</v>
      </c>
      <c r="C182" s="111" t="s">
        <v>224</v>
      </c>
      <c r="D182" s="111"/>
      <c r="E182" s="111" t="s">
        <v>225</v>
      </c>
      <c r="F182" s="112" t="s">
        <v>24</v>
      </c>
      <c r="G182" s="122">
        <v>5.354</v>
      </c>
      <c r="H182" s="139">
        <f>ROUND(0,2)</f>
        <v>0</v>
      </c>
      <c r="I182" s="124">
        <f>ROUND(H182*G182,2)</f>
        <v>0</v>
      </c>
      <c r="J182" s="144">
        <v>0</v>
      </c>
      <c r="K182" s="124">
        <f>IF(ISNUMBER(J182),ROUND(I182*(J182+1),2),0)</f>
        <v>0</v>
      </c>
      <c r="L182" s="93"/>
      <c r="M182" s="84"/>
      <c r="N182" s="84"/>
      <c r="O182" s="84"/>
      <c r="P182" s="84"/>
      <c r="Q182" s="8">
        <f>IF(ISNUMBER(J182),IF(G182&gt;0,IF(H182&gt;0,I182,0),0),0)</f>
        <v>0</v>
      </c>
      <c r="R182" s="8">
        <f>IF(ISNUMBER(J182)=FALSE,I182,0)</f>
        <v>0</v>
      </c>
    </row>
    <row r="183" spans="1:16" ht="12.75">
      <c r="A183" s="91"/>
      <c r="B183" s="117" t="s">
        <v>26</v>
      </c>
      <c r="C183" s="83"/>
      <c r="D183" s="83"/>
      <c r="E183" s="118" t="s">
        <v>22</v>
      </c>
      <c r="F183" s="83"/>
      <c r="G183" s="83"/>
      <c r="H183" s="136"/>
      <c r="I183" s="83"/>
      <c r="J183" s="136"/>
      <c r="K183" s="83"/>
      <c r="L183" s="93"/>
      <c r="M183" s="84"/>
      <c r="N183" s="84"/>
      <c r="O183" s="84"/>
      <c r="P183" s="84"/>
    </row>
    <row r="184" spans="1:16" ht="12.75">
      <c r="A184" s="91"/>
      <c r="B184" s="117" t="s">
        <v>28</v>
      </c>
      <c r="C184" s="83"/>
      <c r="D184" s="83"/>
      <c r="E184" s="118" t="s">
        <v>510</v>
      </c>
      <c r="F184" s="83"/>
      <c r="G184" s="83"/>
      <c r="H184" s="136"/>
      <c r="I184" s="83"/>
      <c r="J184" s="136"/>
      <c r="K184" s="83"/>
      <c r="L184" s="93"/>
      <c r="M184" s="84"/>
      <c r="N184" s="84"/>
      <c r="O184" s="84"/>
      <c r="P184" s="84"/>
    </row>
    <row r="185" spans="1:16" ht="102.75" thickBot="1">
      <c r="A185" s="91"/>
      <c r="B185" s="119" t="s">
        <v>30</v>
      </c>
      <c r="C185" s="120"/>
      <c r="D185" s="120"/>
      <c r="E185" s="121" t="s">
        <v>227</v>
      </c>
      <c r="F185" s="120"/>
      <c r="G185" s="120"/>
      <c r="H185" s="138"/>
      <c r="I185" s="120"/>
      <c r="J185" s="138"/>
      <c r="K185" s="120"/>
      <c r="L185" s="93"/>
      <c r="M185" s="84"/>
      <c r="N185" s="84"/>
      <c r="O185" s="84"/>
      <c r="P185" s="84"/>
    </row>
    <row r="186" spans="1:18" ht="13.5" thickTop="1">
      <c r="A186" s="91"/>
      <c r="B186" s="110">
        <v>38</v>
      </c>
      <c r="C186" s="111" t="s">
        <v>228</v>
      </c>
      <c r="D186" s="111"/>
      <c r="E186" s="111" t="s">
        <v>229</v>
      </c>
      <c r="F186" s="112" t="s">
        <v>78</v>
      </c>
      <c r="G186" s="122">
        <v>3.4</v>
      </c>
      <c r="H186" s="139">
        <f>ROUND(0,2)</f>
        <v>0</v>
      </c>
      <c r="I186" s="124">
        <f>ROUND(H186*G186,2)</f>
        <v>0</v>
      </c>
      <c r="J186" s="144">
        <v>0</v>
      </c>
      <c r="K186" s="124">
        <f>IF(ISNUMBER(J186),ROUND(I186*(J186+1),2),0)</f>
        <v>0</v>
      </c>
      <c r="L186" s="93"/>
      <c r="M186" s="84"/>
      <c r="N186" s="84"/>
      <c r="O186" s="84"/>
      <c r="P186" s="84"/>
      <c r="Q186" s="8">
        <f>IF(ISNUMBER(J186),IF(G186&gt;0,IF(H186&gt;0,I186,0),0),0)</f>
        <v>0</v>
      </c>
      <c r="R186" s="8">
        <f>IF(ISNUMBER(J186)=FALSE,I186,0)</f>
        <v>0</v>
      </c>
    </row>
    <row r="187" spans="1:16" ht="12.75">
      <c r="A187" s="91"/>
      <c r="B187" s="117" t="s">
        <v>26</v>
      </c>
      <c r="C187" s="83"/>
      <c r="D187" s="83"/>
      <c r="E187" s="118" t="s">
        <v>22</v>
      </c>
      <c r="F187" s="83"/>
      <c r="G187" s="83"/>
      <c r="H187" s="136"/>
      <c r="I187" s="83"/>
      <c r="J187" s="136"/>
      <c r="K187" s="83"/>
      <c r="L187" s="93"/>
      <c r="M187" s="84"/>
      <c r="N187" s="84"/>
      <c r="O187" s="84"/>
      <c r="P187" s="84"/>
    </row>
    <row r="188" spans="1:16" ht="25.5">
      <c r="A188" s="91"/>
      <c r="B188" s="117" t="s">
        <v>28</v>
      </c>
      <c r="C188" s="83"/>
      <c r="D188" s="83"/>
      <c r="E188" s="118" t="s">
        <v>511</v>
      </c>
      <c r="F188" s="83"/>
      <c r="G188" s="83"/>
      <c r="H188" s="136"/>
      <c r="I188" s="83"/>
      <c r="J188" s="136"/>
      <c r="K188" s="83"/>
      <c r="L188" s="93"/>
      <c r="M188" s="84"/>
      <c r="N188" s="84"/>
      <c r="O188" s="84"/>
      <c r="P188" s="84"/>
    </row>
    <row r="189" spans="1:16" ht="90" thickBot="1">
      <c r="A189" s="91"/>
      <c r="B189" s="119" t="s">
        <v>30</v>
      </c>
      <c r="C189" s="120"/>
      <c r="D189" s="120"/>
      <c r="E189" s="121" t="s">
        <v>231</v>
      </c>
      <c r="F189" s="120"/>
      <c r="G189" s="120"/>
      <c r="H189" s="138"/>
      <c r="I189" s="120"/>
      <c r="J189" s="138"/>
      <c r="K189" s="120"/>
      <c r="L189" s="93"/>
      <c r="M189" s="84"/>
      <c r="N189" s="84"/>
      <c r="O189" s="84"/>
      <c r="P189" s="84"/>
    </row>
    <row r="190" spans="1:19" ht="25" customHeight="1" thickBot="1" thickTop="1">
      <c r="A190" s="91"/>
      <c r="B190" s="83"/>
      <c r="C190" s="126">
        <v>4</v>
      </c>
      <c r="D190" s="83"/>
      <c r="E190" s="127" t="s">
        <v>233</v>
      </c>
      <c r="F190" s="128" t="s">
        <v>70</v>
      </c>
      <c r="G190" s="129">
        <f>I174+I178+I182+I186</f>
        <v>0</v>
      </c>
      <c r="H190" s="140" t="s">
        <v>72</v>
      </c>
      <c r="I190" s="130">
        <f>(K190-G190)</f>
        <v>0</v>
      </c>
      <c r="J190" s="140" t="s">
        <v>71</v>
      </c>
      <c r="K190" s="129">
        <f>K174+K178+K182+K186</f>
        <v>0</v>
      </c>
      <c r="L190" s="93"/>
      <c r="M190" s="84"/>
      <c r="N190" s="84"/>
      <c r="O190" s="84"/>
      <c r="P190" s="84"/>
      <c r="Q190" s="8">
        <f>0+Q174+Q178+Q182+Q186</f>
        <v>0</v>
      </c>
      <c r="R190" s="8">
        <f>0+R174+R178+R182+R186</f>
        <v>0</v>
      </c>
      <c r="S190" s="51">
        <f>Q190*(1+I190)+R190</f>
        <v>0</v>
      </c>
    </row>
    <row r="191" spans="1:16" ht="25" customHeight="1" thickBot="1" thickTop="1">
      <c r="A191" s="91"/>
      <c r="B191" s="131"/>
      <c r="C191" s="131"/>
      <c r="D191" s="131"/>
      <c r="E191" s="131"/>
      <c r="F191" s="132" t="s">
        <v>73</v>
      </c>
      <c r="G191" s="133">
        <f>I174+I178+I182+I186</f>
        <v>0</v>
      </c>
      <c r="H191" s="141" t="s">
        <v>74</v>
      </c>
      <c r="I191" s="134">
        <f>0+I190</f>
        <v>0</v>
      </c>
      <c r="J191" s="141" t="s">
        <v>75</v>
      </c>
      <c r="K191" s="133">
        <f>K174+K178+K182+K186</f>
        <v>0</v>
      </c>
      <c r="L191" s="93"/>
      <c r="M191" s="84"/>
      <c r="N191" s="84"/>
      <c r="O191" s="84"/>
      <c r="P191" s="84"/>
    </row>
    <row r="192" spans="1:16" ht="40" customHeight="1">
      <c r="A192" s="91"/>
      <c r="B192" s="135" t="s">
        <v>277</v>
      </c>
      <c r="C192" s="83"/>
      <c r="D192" s="83"/>
      <c r="E192" s="83"/>
      <c r="F192" s="83"/>
      <c r="G192" s="83"/>
      <c r="H192" s="136"/>
      <c r="I192" s="83"/>
      <c r="J192" s="136"/>
      <c r="K192" s="83"/>
      <c r="L192" s="93"/>
      <c r="M192" s="84"/>
      <c r="N192" s="84"/>
      <c r="O192" s="84"/>
      <c r="P192" s="84"/>
    </row>
    <row r="193" spans="1:18" ht="12.75">
      <c r="A193" s="91"/>
      <c r="B193" s="110">
        <v>39</v>
      </c>
      <c r="C193" s="111" t="s">
        <v>234</v>
      </c>
      <c r="D193" s="111"/>
      <c r="E193" s="111" t="s">
        <v>235</v>
      </c>
      <c r="F193" s="112" t="s">
        <v>78</v>
      </c>
      <c r="G193" s="113">
        <v>2993.34</v>
      </c>
      <c r="H193" s="137">
        <f>ROUND(0,2)</f>
        <v>0</v>
      </c>
      <c r="I193" s="115">
        <f>ROUND(H193*G193,2)</f>
        <v>0</v>
      </c>
      <c r="J193" s="143">
        <v>0</v>
      </c>
      <c r="K193" s="115">
        <f>IF(ISNUMBER(J193),ROUND(I193*(J193+1),2),0)</f>
        <v>0</v>
      </c>
      <c r="L193" s="93"/>
      <c r="M193" s="84"/>
      <c r="N193" s="84"/>
      <c r="O193" s="84"/>
      <c r="P193" s="84"/>
      <c r="Q193" s="8">
        <f>IF(ISNUMBER(J193),IF(G193&gt;0,IF(H193&gt;0,I193,0),0),0)</f>
        <v>0</v>
      </c>
      <c r="R193" s="8">
        <f>IF(ISNUMBER(J193)=FALSE,I193,0)</f>
        <v>0</v>
      </c>
    </row>
    <row r="194" spans="1:16" ht="12.75">
      <c r="A194" s="91"/>
      <c r="B194" s="117" t="s">
        <v>26</v>
      </c>
      <c r="C194" s="83"/>
      <c r="D194" s="83"/>
      <c r="E194" s="118" t="s">
        <v>22</v>
      </c>
      <c r="F194" s="83"/>
      <c r="G194" s="83"/>
      <c r="H194" s="136"/>
      <c r="I194" s="83"/>
      <c r="J194" s="136"/>
      <c r="K194" s="83"/>
      <c r="L194" s="93"/>
      <c r="M194" s="84"/>
      <c r="N194" s="84"/>
      <c r="O194" s="84"/>
      <c r="P194" s="84"/>
    </row>
    <row r="195" spans="1:16" ht="12.75">
      <c r="A195" s="91"/>
      <c r="B195" s="117" t="s">
        <v>28</v>
      </c>
      <c r="C195" s="83"/>
      <c r="D195" s="83"/>
      <c r="E195" s="118" t="s">
        <v>512</v>
      </c>
      <c r="F195" s="83"/>
      <c r="G195" s="83"/>
      <c r="H195" s="136"/>
      <c r="I195" s="83"/>
      <c r="J195" s="136"/>
      <c r="K195" s="83"/>
      <c r="L195" s="93"/>
      <c r="M195" s="84"/>
      <c r="N195" s="84"/>
      <c r="O195" s="84"/>
      <c r="P195" s="84"/>
    </row>
    <row r="196" spans="1:16" ht="51.75" thickBot="1">
      <c r="A196" s="91"/>
      <c r="B196" s="119" t="s">
        <v>30</v>
      </c>
      <c r="C196" s="120"/>
      <c r="D196" s="120"/>
      <c r="E196" s="121" t="s">
        <v>237</v>
      </c>
      <c r="F196" s="120"/>
      <c r="G196" s="120"/>
      <c r="H196" s="138"/>
      <c r="I196" s="120"/>
      <c r="J196" s="138"/>
      <c r="K196" s="120"/>
      <c r="L196" s="93"/>
      <c r="M196" s="84"/>
      <c r="N196" s="84"/>
      <c r="O196" s="84"/>
      <c r="P196" s="84"/>
    </row>
    <row r="197" spans="1:18" ht="13.5" thickTop="1">
      <c r="A197" s="91"/>
      <c r="B197" s="110" t="s">
        <v>22</v>
      </c>
      <c r="C197" s="111" t="s">
        <v>513</v>
      </c>
      <c r="D197" s="111"/>
      <c r="E197" s="111" t="s">
        <v>514</v>
      </c>
      <c r="F197" s="112" t="s">
        <v>78</v>
      </c>
      <c r="G197" s="122">
        <v>70.98</v>
      </c>
      <c r="H197" s="139">
        <f>ROUND(0,2)</f>
        <v>0</v>
      </c>
      <c r="I197" s="124">
        <f>ROUND(H197*G197,2)</f>
        <v>0</v>
      </c>
      <c r="J197" s="144">
        <v>0</v>
      </c>
      <c r="K197" s="124">
        <f>IF(ISNUMBER(J197),ROUND(I197*(J197+1),2),0)</f>
        <v>0</v>
      </c>
      <c r="L197" s="93"/>
      <c r="M197" s="84"/>
      <c r="N197" s="84"/>
      <c r="O197" s="84"/>
      <c r="P197" s="84"/>
      <c r="Q197" s="8">
        <f>IF(ISNUMBER(J197),IF(G197&gt;0,IF(H197&gt;0,I197,0),0),0)</f>
        <v>0</v>
      </c>
      <c r="R197" s="8">
        <f>IF(ISNUMBER(J197)=FALSE,I197,0)</f>
        <v>0</v>
      </c>
    </row>
    <row r="198" spans="1:16" ht="12.75">
      <c r="A198" s="91"/>
      <c r="B198" s="117" t="s">
        <v>26</v>
      </c>
      <c r="C198" s="83"/>
      <c r="D198" s="83"/>
      <c r="E198" s="118" t="s">
        <v>515</v>
      </c>
      <c r="F198" s="83"/>
      <c r="G198" s="83"/>
      <c r="H198" s="136"/>
      <c r="I198" s="83"/>
      <c r="J198" s="136"/>
      <c r="K198" s="83"/>
      <c r="L198" s="93"/>
      <c r="M198" s="84"/>
      <c r="N198" s="84"/>
      <c r="O198" s="84"/>
      <c r="P198" s="84"/>
    </row>
    <row r="199" spans="1:16" ht="25.5">
      <c r="A199" s="91"/>
      <c r="B199" s="117" t="s">
        <v>28</v>
      </c>
      <c r="C199" s="83"/>
      <c r="D199" s="83"/>
      <c r="E199" s="118" t="s">
        <v>516</v>
      </c>
      <c r="F199" s="83"/>
      <c r="G199" s="83"/>
      <c r="H199" s="136"/>
      <c r="I199" s="83"/>
      <c r="J199" s="136"/>
      <c r="K199" s="83"/>
      <c r="L199" s="93"/>
      <c r="M199" s="84"/>
      <c r="N199" s="84"/>
      <c r="O199" s="84"/>
      <c r="P199" s="84"/>
    </row>
    <row r="200" spans="1:16" ht="51.75" thickBot="1">
      <c r="A200" s="91"/>
      <c r="B200" s="119" t="s">
        <v>30</v>
      </c>
      <c r="C200" s="120"/>
      <c r="D200" s="120"/>
      <c r="E200" s="121" t="s">
        <v>237</v>
      </c>
      <c r="F200" s="120"/>
      <c r="G200" s="120"/>
      <c r="H200" s="138"/>
      <c r="I200" s="120"/>
      <c r="J200" s="138"/>
      <c r="K200" s="120"/>
      <c r="L200" s="93"/>
      <c r="M200" s="84"/>
      <c r="N200" s="84"/>
      <c r="O200" s="84"/>
      <c r="P200" s="84"/>
    </row>
    <row r="201" spans="1:18" ht="13.5" thickTop="1">
      <c r="A201" s="91"/>
      <c r="B201" s="110">
        <v>40</v>
      </c>
      <c r="C201" s="111" t="s">
        <v>517</v>
      </c>
      <c r="D201" s="111"/>
      <c r="E201" s="111" t="s">
        <v>518</v>
      </c>
      <c r="F201" s="112" t="s">
        <v>24</v>
      </c>
      <c r="G201" s="122">
        <v>3.549</v>
      </c>
      <c r="H201" s="139">
        <f>ROUND(0,2)</f>
        <v>0</v>
      </c>
      <c r="I201" s="124">
        <f>ROUND(H201*G201,2)</f>
        <v>0</v>
      </c>
      <c r="J201" s="144">
        <v>0</v>
      </c>
      <c r="K201" s="124">
        <f>IF(ISNUMBER(J201),ROUND(I201*(J201+1),2),0)</f>
        <v>0</v>
      </c>
      <c r="L201" s="93"/>
      <c r="M201" s="84"/>
      <c r="N201" s="84"/>
      <c r="O201" s="84"/>
      <c r="P201" s="84"/>
      <c r="Q201" s="8">
        <f>IF(ISNUMBER(J201),IF(G201&gt;0,IF(H201&gt;0,I201,0),0),0)</f>
        <v>0</v>
      </c>
      <c r="R201" s="8">
        <f>IF(ISNUMBER(J201)=FALSE,I201,0)</f>
        <v>0</v>
      </c>
    </row>
    <row r="202" spans="1:16" ht="12.75">
      <c r="A202" s="91"/>
      <c r="B202" s="117" t="s">
        <v>26</v>
      </c>
      <c r="C202" s="83"/>
      <c r="D202" s="83"/>
      <c r="E202" s="118" t="s">
        <v>519</v>
      </c>
      <c r="F202" s="83"/>
      <c r="G202" s="83"/>
      <c r="H202" s="136"/>
      <c r="I202" s="83"/>
      <c r="J202" s="136"/>
      <c r="K202" s="83"/>
      <c r="L202" s="93"/>
      <c r="M202" s="84"/>
      <c r="N202" s="84"/>
      <c r="O202" s="84"/>
      <c r="P202" s="84"/>
    </row>
    <row r="203" spans="1:16" ht="25.5">
      <c r="A203" s="91"/>
      <c r="B203" s="117" t="s">
        <v>28</v>
      </c>
      <c r="C203" s="83"/>
      <c r="D203" s="83"/>
      <c r="E203" s="118" t="s">
        <v>520</v>
      </c>
      <c r="F203" s="83"/>
      <c r="G203" s="83"/>
      <c r="H203" s="136"/>
      <c r="I203" s="83"/>
      <c r="J203" s="136"/>
      <c r="K203" s="83"/>
      <c r="L203" s="93"/>
      <c r="M203" s="84"/>
      <c r="N203" s="84"/>
      <c r="O203" s="84"/>
      <c r="P203" s="84"/>
    </row>
    <row r="204" spans="1:16" ht="90" thickBot="1">
      <c r="A204" s="91"/>
      <c r="B204" s="119" t="s">
        <v>30</v>
      </c>
      <c r="C204" s="120"/>
      <c r="D204" s="120"/>
      <c r="E204" s="121" t="s">
        <v>246</v>
      </c>
      <c r="F204" s="120"/>
      <c r="G204" s="120"/>
      <c r="H204" s="138"/>
      <c r="I204" s="120"/>
      <c r="J204" s="138"/>
      <c r="K204" s="120"/>
      <c r="L204" s="93"/>
      <c r="M204" s="84"/>
      <c r="N204" s="84"/>
      <c r="O204" s="84"/>
      <c r="P204" s="84"/>
    </row>
    <row r="205" spans="1:18" ht="13.5" thickTop="1">
      <c r="A205" s="91"/>
      <c r="B205" s="110">
        <v>41</v>
      </c>
      <c r="C205" s="111" t="s">
        <v>521</v>
      </c>
      <c r="D205" s="111"/>
      <c r="E205" s="111" t="s">
        <v>522</v>
      </c>
      <c r="F205" s="112" t="s">
        <v>78</v>
      </c>
      <c r="G205" s="122">
        <v>908.02</v>
      </c>
      <c r="H205" s="139">
        <f>ROUND(0,2)</f>
        <v>0</v>
      </c>
      <c r="I205" s="124">
        <f>ROUND(H205*G205,2)</f>
        <v>0</v>
      </c>
      <c r="J205" s="144">
        <v>0</v>
      </c>
      <c r="K205" s="124">
        <f>IF(ISNUMBER(J205),ROUND(I205*(J205+1),2),0)</f>
        <v>0</v>
      </c>
      <c r="L205" s="93"/>
      <c r="M205" s="84"/>
      <c r="N205" s="84"/>
      <c r="O205" s="84"/>
      <c r="P205" s="84"/>
      <c r="Q205" s="8">
        <f>IF(ISNUMBER(J205),IF(G205&gt;0,IF(H205&gt;0,I205,0),0),0)</f>
        <v>0</v>
      </c>
      <c r="R205" s="8">
        <f>IF(ISNUMBER(J205)=FALSE,I205,0)</f>
        <v>0</v>
      </c>
    </row>
    <row r="206" spans="1:16" ht="12.75">
      <c r="A206" s="91"/>
      <c r="B206" s="117" t="s">
        <v>26</v>
      </c>
      <c r="C206" s="83"/>
      <c r="D206" s="83"/>
      <c r="E206" s="118" t="s">
        <v>22</v>
      </c>
      <c r="F206" s="83"/>
      <c r="G206" s="83"/>
      <c r="H206" s="136"/>
      <c r="I206" s="83"/>
      <c r="J206" s="136"/>
      <c r="K206" s="83"/>
      <c r="L206" s="93"/>
      <c r="M206" s="84"/>
      <c r="N206" s="84"/>
      <c r="O206" s="84"/>
      <c r="P206" s="84"/>
    </row>
    <row r="207" spans="1:16" ht="51">
      <c r="A207" s="91"/>
      <c r="B207" s="117" t="s">
        <v>28</v>
      </c>
      <c r="C207" s="83"/>
      <c r="D207" s="83"/>
      <c r="E207" s="118" t="s">
        <v>523</v>
      </c>
      <c r="F207" s="83"/>
      <c r="G207" s="83"/>
      <c r="H207" s="136"/>
      <c r="I207" s="83"/>
      <c r="J207" s="136"/>
      <c r="K207" s="83"/>
      <c r="L207" s="93"/>
      <c r="M207" s="84"/>
      <c r="N207" s="84"/>
      <c r="O207" s="84"/>
      <c r="P207" s="84"/>
    </row>
    <row r="208" spans="1:16" ht="90" thickBot="1">
      <c r="A208" s="91"/>
      <c r="B208" s="119" t="s">
        <v>30</v>
      </c>
      <c r="C208" s="120"/>
      <c r="D208" s="120"/>
      <c r="E208" s="121" t="s">
        <v>246</v>
      </c>
      <c r="F208" s="120"/>
      <c r="G208" s="120"/>
      <c r="H208" s="138"/>
      <c r="I208" s="120"/>
      <c r="J208" s="138"/>
      <c r="K208" s="120"/>
      <c r="L208" s="93"/>
      <c r="M208" s="84"/>
      <c r="N208" s="84"/>
      <c r="O208" s="84"/>
      <c r="P208" s="84"/>
    </row>
    <row r="209" spans="1:18" ht="13.5" thickTop="1">
      <c r="A209" s="91"/>
      <c r="B209" s="110">
        <v>42</v>
      </c>
      <c r="C209" s="111" t="s">
        <v>252</v>
      </c>
      <c r="D209" s="111"/>
      <c r="E209" s="111" t="s">
        <v>253</v>
      </c>
      <c r="F209" s="112" t="s">
        <v>78</v>
      </c>
      <c r="G209" s="122">
        <v>14120.32</v>
      </c>
      <c r="H209" s="139">
        <f>ROUND(0,2)</f>
        <v>0</v>
      </c>
      <c r="I209" s="124">
        <f>ROUND(H209*G209,2)</f>
        <v>0</v>
      </c>
      <c r="J209" s="144">
        <v>0</v>
      </c>
      <c r="K209" s="124">
        <f>IF(ISNUMBER(J209),ROUND(I209*(J209+1),2),0)</f>
        <v>0</v>
      </c>
      <c r="L209" s="93"/>
      <c r="M209" s="84"/>
      <c r="N209" s="84"/>
      <c r="O209" s="84"/>
      <c r="P209" s="84"/>
      <c r="Q209" s="8">
        <f>IF(ISNUMBER(J209),IF(G209&gt;0,IF(H209&gt;0,I209,0),0),0)</f>
        <v>0</v>
      </c>
      <c r="R209" s="8">
        <f>IF(ISNUMBER(J209)=FALSE,I209,0)</f>
        <v>0</v>
      </c>
    </row>
    <row r="210" spans="1:16" ht="12.75">
      <c r="A210" s="91"/>
      <c r="B210" s="117" t="s">
        <v>26</v>
      </c>
      <c r="C210" s="83"/>
      <c r="D210" s="83"/>
      <c r="E210" s="118" t="s">
        <v>22</v>
      </c>
      <c r="F210" s="83"/>
      <c r="G210" s="83"/>
      <c r="H210" s="136"/>
      <c r="I210" s="83"/>
      <c r="J210" s="136"/>
      <c r="K210" s="83"/>
      <c r="L210" s="93"/>
      <c r="M210" s="84"/>
      <c r="N210" s="84"/>
      <c r="O210" s="84"/>
      <c r="P210" s="84"/>
    </row>
    <row r="211" spans="1:16" ht="25.5">
      <c r="A211" s="91"/>
      <c r="B211" s="117" t="s">
        <v>28</v>
      </c>
      <c r="C211" s="83"/>
      <c r="D211" s="83"/>
      <c r="E211" s="118" t="s">
        <v>524</v>
      </c>
      <c r="F211" s="83"/>
      <c r="G211" s="83"/>
      <c r="H211" s="136"/>
      <c r="I211" s="83"/>
      <c r="J211" s="136"/>
      <c r="K211" s="83"/>
      <c r="L211" s="93"/>
      <c r="M211" s="84"/>
      <c r="N211" s="84"/>
      <c r="O211" s="84"/>
      <c r="P211" s="84"/>
    </row>
    <row r="212" spans="1:16" ht="51.75" thickBot="1">
      <c r="A212" s="91"/>
      <c r="B212" s="119" t="s">
        <v>30</v>
      </c>
      <c r="C212" s="120"/>
      <c r="D212" s="120"/>
      <c r="E212" s="121" t="s">
        <v>251</v>
      </c>
      <c r="F212" s="120"/>
      <c r="G212" s="120"/>
      <c r="H212" s="138"/>
      <c r="I212" s="120"/>
      <c r="J212" s="138"/>
      <c r="K212" s="120"/>
      <c r="L212" s="93"/>
      <c r="M212" s="84"/>
      <c r="N212" s="84"/>
      <c r="O212" s="84"/>
      <c r="P212" s="84"/>
    </row>
    <row r="213" spans="1:18" ht="13.5" thickTop="1">
      <c r="A213" s="91"/>
      <c r="B213" s="110">
        <v>43</v>
      </c>
      <c r="C213" s="111" t="s">
        <v>256</v>
      </c>
      <c r="D213" s="111"/>
      <c r="E213" s="111" t="s">
        <v>257</v>
      </c>
      <c r="F213" s="112" t="s">
        <v>78</v>
      </c>
      <c r="G213" s="122">
        <v>6097.06</v>
      </c>
      <c r="H213" s="139">
        <f>ROUND(0,2)</f>
        <v>0</v>
      </c>
      <c r="I213" s="124">
        <f>ROUND(H213*G213,2)</f>
        <v>0</v>
      </c>
      <c r="J213" s="144">
        <v>0</v>
      </c>
      <c r="K213" s="124">
        <f>IF(ISNUMBER(J213),ROUND(I213*(J213+1),2),0)</f>
        <v>0</v>
      </c>
      <c r="L213" s="93"/>
      <c r="M213" s="84"/>
      <c r="N213" s="84"/>
      <c r="O213" s="84"/>
      <c r="P213" s="84"/>
      <c r="Q213" s="8">
        <f>IF(ISNUMBER(J213),IF(G213&gt;0,IF(H213&gt;0,I213,0),0),0)</f>
        <v>0</v>
      </c>
      <c r="R213" s="8">
        <f>IF(ISNUMBER(J213)=FALSE,I213,0)</f>
        <v>0</v>
      </c>
    </row>
    <row r="214" spans="1:16" ht="12.75">
      <c r="A214" s="91"/>
      <c r="B214" s="117" t="s">
        <v>26</v>
      </c>
      <c r="C214" s="83"/>
      <c r="D214" s="83"/>
      <c r="E214" s="118" t="s">
        <v>22</v>
      </c>
      <c r="F214" s="83"/>
      <c r="G214" s="83"/>
      <c r="H214" s="136"/>
      <c r="I214" s="83"/>
      <c r="J214" s="136"/>
      <c r="K214" s="83"/>
      <c r="L214" s="93"/>
      <c r="M214" s="84"/>
      <c r="N214" s="84"/>
      <c r="O214" s="84"/>
      <c r="P214" s="84"/>
    </row>
    <row r="215" spans="1:16" ht="25.5">
      <c r="A215" s="91"/>
      <c r="B215" s="117" t="s">
        <v>28</v>
      </c>
      <c r="C215" s="83"/>
      <c r="D215" s="83"/>
      <c r="E215" s="118" t="s">
        <v>525</v>
      </c>
      <c r="F215" s="83"/>
      <c r="G215" s="83"/>
      <c r="H215" s="136"/>
      <c r="I215" s="83"/>
      <c r="J215" s="136"/>
      <c r="K215" s="83"/>
      <c r="L215" s="93"/>
      <c r="M215" s="84"/>
      <c r="N215" s="84"/>
      <c r="O215" s="84"/>
      <c r="P215" s="84"/>
    </row>
    <row r="216" spans="1:16" ht="51.75" thickBot="1">
      <c r="A216" s="91"/>
      <c r="B216" s="119" t="s">
        <v>30</v>
      </c>
      <c r="C216" s="120"/>
      <c r="D216" s="120"/>
      <c r="E216" s="121" t="s">
        <v>251</v>
      </c>
      <c r="F216" s="120"/>
      <c r="G216" s="120"/>
      <c r="H216" s="138"/>
      <c r="I216" s="120"/>
      <c r="J216" s="138"/>
      <c r="K216" s="120"/>
      <c r="L216" s="93"/>
      <c r="M216" s="84"/>
      <c r="N216" s="84"/>
      <c r="O216" s="84"/>
      <c r="P216" s="84"/>
    </row>
    <row r="217" spans="1:18" ht="13.5" thickTop="1">
      <c r="A217" s="91"/>
      <c r="B217" s="110">
        <v>44</v>
      </c>
      <c r="C217" s="111" t="s">
        <v>260</v>
      </c>
      <c r="D217" s="111"/>
      <c r="E217" s="111" t="s">
        <v>261</v>
      </c>
      <c r="F217" s="112" t="s">
        <v>78</v>
      </c>
      <c r="G217" s="122">
        <v>6975.67</v>
      </c>
      <c r="H217" s="139">
        <f>ROUND(0,2)</f>
        <v>0</v>
      </c>
      <c r="I217" s="124">
        <f>ROUND(H217*G217,2)</f>
        <v>0</v>
      </c>
      <c r="J217" s="144">
        <v>0</v>
      </c>
      <c r="K217" s="124">
        <f>IF(ISNUMBER(J217),ROUND(I217*(J217+1),2),0)</f>
        <v>0</v>
      </c>
      <c r="L217" s="93"/>
      <c r="M217" s="84"/>
      <c r="N217" s="84"/>
      <c r="O217" s="84"/>
      <c r="P217" s="84"/>
      <c r="Q217" s="8">
        <f>IF(ISNUMBER(J217),IF(G217&gt;0,IF(H217&gt;0,I217,0),0),0)</f>
        <v>0</v>
      </c>
      <c r="R217" s="8">
        <f>IF(ISNUMBER(J217)=FALSE,I217,0)</f>
        <v>0</v>
      </c>
    </row>
    <row r="218" spans="1:16" ht="12.75">
      <c r="A218" s="91"/>
      <c r="B218" s="117" t="s">
        <v>26</v>
      </c>
      <c r="C218" s="83"/>
      <c r="D218" s="83"/>
      <c r="E218" s="118" t="s">
        <v>262</v>
      </c>
      <c r="F218" s="83"/>
      <c r="G218" s="83"/>
      <c r="H218" s="136"/>
      <c r="I218" s="83"/>
      <c r="J218" s="136"/>
      <c r="K218" s="83"/>
      <c r="L218" s="93"/>
      <c r="M218" s="84"/>
      <c r="N218" s="84"/>
      <c r="O218" s="84"/>
      <c r="P218" s="84"/>
    </row>
    <row r="219" spans="1:16" ht="25.5">
      <c r="A219" s="91"/>
      <c r="B219" s="117" t="s">
        <v>28</v>
      </c>
      <c r="C219" s="83"/>
      <c r="D219" s="83"/>
      <c r="E219" s="118" t="s">
        <v>526</v>
      </c>
      <c r="F219" s="83"/>
      <c r="G219" s="83"/>
      <c r="H219" s="136"/>
      <c r="I219" s="83"/>
      <c r="J219" s="136"/>
      <c r="K219" s="83"/>
      <c r="L219" s="93"/>
      <c r="M219" s="84"/>
      <c r="N219" s="84"/>
      <c r="O219" s="84"/>
      <c r="P219" s="84"/>
    </row>
    <row r="220" spans="1:16" ht="128.25" thickBot="1">
      <c r="A220" s="91"/>
      <c r="B220" s="119" t="s">
        <v>30</v>
      </c>
      <c r="C220" s="120"/>
      <c r="D220" s="120"/>
      <c r="E220" s="121" t="s">
        <v>264</v>
      </c>
      <c r="F220" s="120"/>
      <c r="G220" s="120"/>
      <c r="H220" s="138"/>
      <c r="I220" s="120"/>
      <c r="J220" s="138"/>
      <c r="K220" s="120"/>
      <c r="L220" s="93"/>
      <c r="M220" s="84"/>
      <c r="N220" s="84"/>
      <c r="O220" s="84"/>
      <c r="P220" s="84"/>
    </row>
    <row r="221" spans="1:18" ht="13.5" thickTop="1">
      <c r="A221" s="91"/>
      <c r="B221" s="110">
        <v>45</v>
      </c>
      <c r="C221" s="111" t="s">
        <v>527</v>
      </c>
      <c r="D221" s="111"/>
      <c r="E221" s="111" t="s">
        <v>528</v>
      </c>
      <c r="F221" s="112" t="s">
        <v>78</v>
      </c>
      <c r="G221" s="122">
        <v>60.8</v>
      </c>
      <c r="H221" s="139">
        <f>ROUND(0,2)</f>
        <v>0</v>
      </c>
      <c r="I221" s="124">
        <f>ROUND(H221*G221,2)</f>
        <v>0</v>
      </c>
      <c r="J221" s="144">
        <v>0</v>
      </c>
      <c r="K221" s="124">
        <f>IF(ISNUMBER(J221),ROUND(I221*(J221+1),2),0)</f>
        <v>0</v>
      </c>
      <c r="L221" s="93"/>
      <c r="M221" s="84"/>
      <c r="N221" s="84"/>
      <c r="O221" s="84"/>
      <c r="P221" s="84"/>
      <c r="Q221" s="8">
        <f>IF(ISNUMBER(J221),IF(G221&gt;0,IF(H221&gt;0,I221,0),0),0)</f>
        <v>0</v>
      </c>
      <c r="R221" s="8">
        <f>IF(ISNUMBER(J221)=FALSE,I221,0)</f>
        <v>0</v>
      </c>
    </row>
    <row r="222" spans="1:16" ht="12.75">
      <c r="A222" s="91"/>
      <c r="B222" s="117" t="s">
        <v>26</v>
      </c>
      <c r="C222" s="83"/>
      <c r="D222" s="83"/>
      <c r="E222" s="118" t="s">
        <v>22</v>
      </c>
      <c r="F222" s="83"/>
      <c r="G222" s="83"/>
      <c r="H222" s="136"/>
      <c r="I222" s="83"/>
      <c r="J222" s="136"/>
      <c r="K222" s="83"/>
      <c r="L222" s="93"/>
      <c r="M222" s="84"/>
      <c r="N222" s="84"/>
      <c r="O222" s="84"/>
      <c r="P222" s="84"/>
    </row>
    <row r="223" spans="1:16" ht="25.5">
      <c r="A223" s="91"/>
      <c r="B223" s="117" t="s">
        <v>28</v>
      </c>
      <c r="C223" s="83"/>
      <c r="D223" s="83"/>
      <c r="E223" s="118" t="s">
        <v>529</v>
      </c>
      <c r="F223" s="83"/>
      <c r="G223" s="83"/>
      <c r="H223" s="136"/>
      <c r="I223" s="83"/>
      <c r="J223" s="136"/>
      <c r="K223" s="83"/>
      <c r="L223" s="93"/>
      <c r="M223" s="84"/>
      <c r="N223" s="84"/>
      <c r="O223" s="84"/>
      <c r="P223" s="84"/>
    </row>
    <row r="224" spans="1:16" ht="128.25" thickBot="1">
      <c r="A224" s="91"/>
      <c r="B224" s="119" t="s">
        <v>30</v>
      </c>
      <c r="C224" s="120"/>
      <c r="D224" s="120"/>
      <c r="E224" s="121" t="s">
        <v>264</v>
      </c>
      <c r="F224" s="120"/>
      <c r="G224" s="120"/>
      <c r="H224" s="138"/>
      <c r="I224" s="120"/>
      <c r="J224" s="138"/>
      <c r="K224" s="120"/>
      <c r="L224" s="93"/>
      <c r="M224" s="84"/>
      <c r="N224" s="84"/>
      <c r="O224" s="84"/>
      <c r="P224" s="84"/>
    </row>
    <row r="225" spans="1:18" ht="13.5" thickTop="1">
      <c r="A225" s="91"/>
      <c r="B225" s="110">
        <v>46</v>
      </c>
      <c r="C225" s="111" t="s">
        <v>265</v>
      </c>
      <c r="D225" s="111"/>
      <c r="E225" s="111" t="s">
        <v>266</v>
      </c>
      <c r="F225" s="112" t="s">
        <v>78</v>
      </c>
      <c r="G225" s="122">
        <v>7073.67</v>
      </c>
      <c r="H225" s="139">
        <f>ROUND(0,2)</f>
        <v>0</v>
      </c>
      <c r="I225" s="124">
        <f>ROUND(H225*G225,2)</f>
        <v>0</v>
      </c>
      <c r="J225" s="144">
        <v>0</v>
      </c>
      <c r="K225" s="124">
        <f>IF(ISNUMBER(J225),ROUND(I225*(J225+1),2),0)</f>
        <v>0</v>
      </c>
      <c r="L225" s="93"/>
      <c r="M225" s="84"/>
      <c r="N225" s="84"/>
      <c r="O225" s="84"/>
      <c r="P225" s="84"/>
      <c r="Q225" s="8">
        <f>IF(ISNUMBER(J225),IF(G225&gt;0,IF(H225&gt;0,I225,0),0),0)</f>
        <v>0</v>
      </c>
      <c r="R225" s="8">
        <f>IF(ISNUMBER(J225)=FALSE,I225,0)</f>
        <v>0</v>
      </c>
    </row>
    <row r="226" spans="1:16" ht="12.75">
      <c r="A226" s="91"/>
      <c r="B226" s="117" t="s">
        <v>26</v>
      </c>
      <c r="C226" s="83"/>
      <c r="D226" s="83"/>
      <c r="E226" s="118" t="s">
        <v>267</v>
      </c>
      <c r="F226" s="83"/>
      <c r="G226" s="83"/>
      <c r="H226" s="136"/>
      <c r="I226" s="83"/>
      <c r="J226" s="136"/>
      <c r="K226" s="83"/>
      <c r="L226" s="93"/>
      <c r="M226" s="84"/>
      <c r="N226" s="84"/>
      <c r="O226" s="84"/>
      <c r="P226" s="84"/>
    </row>
    <row r="227" spans="1:16" ht="25.5">
      <c r="A227" s="91"/>
      <c r="B227" s="117" t="s">
        <v>28</v>
      </c>
      <c r="C227" s="83"/>
      <c r="D227" s="83"/>
      <c r="E227" s="118" t="s">
        <v>530</v>
      </c>
      <c r="F227" s="83"/>
      <c r="G227" s="83"/>
      <c r="H227" s="136"/>
      <c r="I227" s="83"/>
      <c r="J227" s="136"/>
      <c r="K227" s="83"/>
      <c r="L227" s="93"/>
      <c r="M227" s="84"/>
      <c r="N227" s="84"/>
      <c r="O227" s="84"/>
      <c r="P227" s="84"/>
    </row>
    <row r="228" spans="1:16" ht="128.25" thickBot="1">
      <c r="A228" s="91"/>
      <c r="B228" s="119" t="s">
        <v>30</v>
      </c>
      <c r="C228" s="120"/>
      <c r="D228" s="120"/>
      <c r="E228" s="121" t="s">
        <v>264</v>
      </c>
      <c r="F228" s="120"/>
      <c r="G228" s="120"/>
      <c r="H228" s="138"/>
      <c r="I228" s="120"/>
      <c r="J228" s="138"/>
      <c r="K228" s="120"/>
      <c r="L228" s="93"/>
      <c r="M228" s="84"/>
      <c r="N228" s="84"/>
      <c r="O228" s="84"/>
      <c r="P228" s="84"/>
    </row>
    <row r="229" spans="1:18" ht="13.5" thickTop="1">
      <c r="A229" s="91"/>
      <c r="B229" s="110">
        <v>47</v>
      </c>
      <c r="C229" s="111" t="s">
        <v>269</v>
      </c>
      <c r="D229" s="111"/>
      <c r="E229" s="111" t="s">
        <v>270</v>
      </c>
      <c r="F229" s="112" t="s">
        <v>78</v>
      </c>
      <c r="G229" s="122">
        <v>6026.08</v>
      </c>
      <c r="H229" s="139">
        <f>ROUND(0,2)</f>
        <v>0</v>
      </c>
      <c r="I229" s="124">
        <f>ROUND(H229*G229,2)</f>
        <v>0</v>
      </c>
      <c r="J229" s="144">
        <v>0</v>
      </c>
      <c r="K229" s="124">
        <f>IF(ISNUMBER(J229),ROUND(I229*(J229+1),2),0)</f>
        <v>0</v>
      </c>
      <c r="L229" s="93"/>
      <c r="M229" s="84"/>
      <c r="N229" s="84"/>
      <c r="O229" s="84"/>
      <c r="P229" s="84"/>
      <c r="Q229" s="8">
        <f>IF(ISNUMBER(J229),IF(G229&gt;0,IF(H229&gt;0,I229,0),0),0)</f>
        <v>0</v>
      </c>
      <c r="R229" s="8">
        <f>IF(ISNUMBER(J229)=FALSE,I229,0)</f>
        <v>0</v>
      </c>
    </row>
    <row r="230" spans="1:16" ht="12.75">
      <c r="A230" s="91"/>
      <c r="B230" s="117" t="s">
        <v>26</v>
      </c>
      <c r="C230" s="83"/>
      <c r="D230" s="83"/>
      <c r="E230" s="118" t="s">
        <v>271</v>
      </c>
      <c r="F230" s="83"/>
      <c r="G230" s="83"/>
      <c r="H230" s="136"/>
      <c r="I230" s="83"/>
      <c r="J230" s="136"/>
      <c r="K230" s="83"/>
      <c r="L230" s="93"/>
      <c r="M230" s="84"/>
      <c r="N230" s="84"/>
      <c r="O230" s="84"/>
      <c r="P230" s="84"/>
    </row>
    <row r="231" spans="1:16" ht="25.5">
      <c r="A231" s="91"/>
      <c r="B231" s="117" t="s">
        <v>28</v>
      </c>
      <c r="C231" s="83"/>
      <c r="D231" s="83"/>
      <c r="E231" s="118" t="s">
        <v>531</v>
      </c>
      <c r="F231" s="83"/>
      <c r="G231" s="83"/>
      <c r="H231" s="136"/>
      <c r="I231" s="83"/>
      <c r="J231" s="136"/>
      <c r="K231" s="83"/>
      <c r="L231" s="93"/>
      <c r="M231" s="84"/>
      <c r="N231" s="84"/>
      <c r="O231" s="84"/>
      <c r="P231" s="84"/>
    </row>
    <row r="232" spans="1:16" ht="128.25" thickBot="1">
      <c r="A232" s="91"/>
      <c r="B232" s="119" t="s">
        <v>30</v>
      </c>
      <c r="C232" s="120"/>
      <c r="D232" s="120"/>
      <c r="E232" s="121" t="s">
        <v>264</v>
      </c>
      <c r="F232" s="120"/>
      <c r="G232" s="120"/>
      <c r="H232" s="138"/>
      <c r="I232" s="120"/>
      <c r="J232" s="138"/>
      <c r="K232" s="120"/>
      <c r="L232" s="93"/>
      <c r="M232" s="84"/>
      <c r="N232" s="84"/>
      <c r="O232" s="84"/>
      <c r="P232" s="84"/>
    </row>
    <row r="233" spans="1:18" ht="13.5" thickTop="1">
      <c r="A233" s="91"/>
      <c r="B233" s="110">
        <v>48</v>
      </c>
      <c r="C233" s="111" t="s">
        <v>273</v>
      </c>
      <c r="D233" s="111"/>
      <c r="E233" s="111" t="s">
        <v>274</v>
      </c>
      <c r="F233" s="112" t="s">
        <v>78</v>
      </c>
      <c r="G233" s="122">
        <v>10.18</v>
      </c>
      <c r="H233" s="139">
        <f>ROUND(0,2)</f>
        <v>0</v>
      </c>
      <c r="I233" s="124">
        <f>ROUND(H233*G233,2)</f>
        <v>0</v>
      </c>
      <c r="J233" s="144">
        <v>0</v>
      </c>
      <c r="K233" s="124">
        <f>IF(ISNUMBER(J233),ROUND(I233*(J233+1),2),0)</f>
        <v>0</v>
      </c>
      <c r="L233" s="93"/>
      <c r="M233" s="84"/>
      <c r="N233" s="84"/>
      <c r="O233" s="84"/>
      <c r="P233" s="84"/>
      <c r="Q233" s="8">
        <f>IF(ISNUMBER(J233),IF(G233&gt;0,IF(H233&gt;0,I233,0),0),0)</f>
        <v>0</v>
      </c>
      <c r="R233" s="8">
        <f>IF(ISNUMBER(J233)=FALSE,I233,0)</f>
        <v>0</v>
      </c>
    </row>
    <row r="234" spans="1:16" ht="12.75">
      <c r="A234" s="91"/>
      <c r="B234" s="117" t="s">
        <v>26</v>
      </c>
      <c r="C234" s="83"/>
      <c r="D234" s="83"/>
      <c r="E234" s="118" t="s">
        <v>22</v>
      </c>
      <c r="F234" s="83"/>
      <c r="G234" s="83"/>
      <c r="H234" s="136"/>
      <c r="I234" s="83"/>
      <c r="J234" s="136"/>
      <c r="K234" s="83"/>
      <c r="L234" s="93"/>
      <c r="M234" s="84"/>
      <c r="N234" s="84"/>
      <c r="O234" s="84"/>
      <c r="P234" s="84"/>
    </row>
    <row r="235" spans="1:16" ht="25.5">
      <c r="A235" s="91"/>
      <c r="B235" s="117" t="s">
        <v>28</v>
      </c>
      <c r="C235" s="83"/>
      <c r="D235" s="83"/>
      <c r="E235" s="118" t="s">
        <v>532</v>
      </c>
      <c r="F235" s="83"/>
      <c r="G235" s="83"/>
      <c r="H235" s="136"/>
      <c r="I235" s="83"/>
      <c r="J235" s="136"/>
      <c r="K235" s="83"/>
      <c r="L235" s="93"/>
      <c r="M235" s="84"/>
      <c r="N235" s="84"/>
      <c r="O235" s="84"/>
      <c r="P235" s="84"/>
    </row>
    <row r="236" spans="1:16" ht="141" thickBot="1">
      <c r="A236" s="91"/>
      <c r="B236" s="119" t="s">
        <v>30</v>
      </c>
      <c r="C236" s="120"/>
      <c r="D236" s="120"/>
      <c r="E236" s="121" t="s">
        <v>276</v>
      </c>
      <c r="F236" s="120"/>
      <c r="G236" s="120"/>
      <c r="H236" s="138"/>
      <c r="I236" s="120"/>
      <c r="J236" s="138"/>
      <c r="K236" s="120"/>
      <c r="L236" s="93"/>
      <c r="M236" s="84"/>
      <c r="N236" s="84"/>
      <c r="O236" s="84"/>
      <c r="P236" s="84"/>
    </row>
    <row r="237" spans="1:19" ht="25" customHeight="1" thickBot="1" thickTop="1">
      <c r="A237" s="91"/>
      <c r="B237" s="83"/>
      <c r="C237" s="126">
        <v>5</v>
      </c>
      <c r="D237" s="83"/>
      <c r="E237" s="127" t="s">
        <v>278</v>
      </c>
      <c r="F237" s="128" t="s">
        <v>70</v>
      </c>
      <c r="G237" s="129">
        <f>I193+I197+I201+I205+I209+I213+I217+I221+I225+I229+I233</f>
        <v>0</v>
      </c>
      <c r="H237" s="140" t="s">
        <v>72</v>
      </c>
      <c r="I237" s="130">
        <f>(K237-G237)</f>
        <v>0</v>
      </c>
      <c r="J237" s="140" t="s">
        <v>71</v>
      </c>
      <c r="K237" s="129">
        <f>K193+K197+K201+K205+K209+K213+K217+K221+K225+K229+K233</f>
        <v>0</v>
      </c>
      <c r="L237" s="93"/>
      <c r="M237" s="84"/>
      <c r="N237" s="84"/>
      <c r="O237" s="84"/>
      <c r="P237" s="84"/>
      <c r="Q237" s="8">
        <f>0+Q193+Q197+Q201+Q205+Q209+Q213+Q217+Q221+Q225+Q229+Q233</f>
        <v>0</v>
      </c>
      <c r="R237" s="8">
        <f>0+R193+R197+R201+R205+R209+R213+R217+R221+R225+R229+R233</f>
        <v>0</v>
      </c>
      <c r="S237" s="51">
        <f>Q237*(1+I237)+R237</f>
        <v>0</v>
      </c>
    </row>
    <row r="238" spans="1:16" ht="25" customHeight="1" thickBot="1" thickTop="1">
      <c r="A238" s="91"/>
      <c r="B238" s="131"/>
      <c r="C238" s="131"/>
      <c r="D238" s="131"/>
      <c r="E238" s="131"/>
      <c r="F238" s="132" t="s">
        <v>73</v>
      </c>
      <c r="G238" s="133">
        <f>I193+I197+I201+I205+I209+I213+I217+I221+I225+I229+I233</f>
        <v>0</v>
      </c>
      <c r="H238" s="141" t="s">
        <v>74</v>
      </c>
      <c r="I238" s="134">
        <f>0+I237</f>
        <v>0</v>
      </c>
      <c r="J238" s="141" t="s">
        <v>75</v>
      </c>
      <c r="K238" s="133">
        <f>K193+K197+K201+K205+K209+K213+K217+K221+K225+K229+K233</f>
        <v>0</v>
      </c>
      <c r="L238" s="93"/>
      <c r="M238" s="84"/>
      <c r="N238" s="84"/>
      <c r="O238" s="84"/>
      <c r="P238" s="84"/>
    </row>
    <row r="239" spans="1:16" ht="40" customHeight="1">
      <c r="A239" s="91"/>
      <c r="B239" s="135" t="s">
        <v>538</v>
      </c>
      <c r="C239" s="83"/>
      <c r="D239" s="83"/>
      <c r="E239" s="83"/>
      <c r="F239" s="83"/>
      <c r="G239" s="83"/>
      <c r="H239" s="136"/>
      <c r="I239" s="83"/>
      <c r="J239" s="136"/>
      <c r="K239" s="83"/>
      <c r="L239" s="93"/>
      <c r="M239" s="84"/>
      <c r="N239" s="84"/>
      <c r="O239" s="84"/>
      <c r="P239" s="84"/>
    </row>
    <row r="240" spans="1:18" ht="12.75">
      <c r="A240" s="91"/>
      <c r="B240" s="110">
        <v>49</v>
      </c>
      <c r="C240" s="111" t="s">
        <v>533</v>
      </c>
      <c r="D240" s="111"/>
      <c r="E240" s="111" t="s">
        <v>534</v>
      </c>
      <c r="F240" s="112" t="s">
        <v>78</v>
      </c>
      <c r="G240" s="113">
        <v>5.625</v>
      </c>
      <c r="H240" s="137">
        <f>ROUND(0,2)</f>
        <v>0</v>
      </c>
      <c r="I240" s="115">
        <f>ROUND(H240*G240,2)</f>
        <v>0</v>
      </c>
      <c r="J240" s="143">
        <v>0</v>
      </c>
      <c r="K240" s="115">
        <f>IF(ISNUMBER(J240),ROUND(I240*(J240+1),2),0)</f>
        <v>0</v>
      </c>
      <c r="L240" s="93"/>
      <c r="M240" s="84"/>
      <c r="N240" s="84"/>
      <c r="O240" s="84"/>
      <c r="P240" s="84"/>
      <c r="Q240" s="8">
        <f>IF(ISNUMBER(J240),IF(G240&gt;0,IF(H240&gt;0,I240,0),0),0)</f>
        <v>0</v>
      </c>
      <c r="R240" s="8">
        <f>IF(ISNUMBER(J240)=FALSE,I240,0)</f>
        <v>0</v>
      </c>
    </row>
    <row r="241" spans="1:16" ht="12.75">
      <c r="A241" s="91"/>
      <c r="B241" s="117" t="s">
        <v>26</v>
      </c>
      <c r="C241" s="83"/>
      <c r="D241" s="83"/>
      <c r="E241" s="118" t="s">
        <v>535</v>
      </c>
      <c r="F241" s="83"/>
      <c r="G241" s="83"/>
      <c r="H241" s="136"/>
      <c r="I241" s="83"/>
      <c r="J241" s="136"/>
      <c r="K241" s="83"/>
      <c r="L241" s="93"/>
      <c r="M241" s="84"/>
      <c r="N241" s="84"/>
      <c r="O241" s="84"/>
      <c r="P241" s="84"/>
    </row>
    <row r="242" spans="1:16" ht="38.25">
      <c r="A242" s="91"/>
      <c r="B242" s="117" t="s">
        <v>28</v>
      </c>
      <c r="C242" s="83"/>
      <c r="D242" s="83"/>
      <c r="E242" s="118" t="s">
        <v>536</v>
      </c>
      <c r="F242" s="83"/>
      <c r="G242" s="83"/>
      <c r="H242" s="136"/>
      <c r="I242" s="83"/>
      <c r="J242" s="136"/>
      <c r="K242" s="83"/>
      <c r="L242" s="93"/>
      <c r="M242" s="84"/>
      <c r="N242" s="84"/>
      <c r="O242" s="84"/>
      <c r="P242" s="84"/>
    </row>
    <row r="243" spans="1:16" ht="64.5" thickBot="1">
      <c r="A243" s="91"/>
      <c r="B243" s="119" t="s">
        <v>30</v>
      </c>
      <c r="C243" s="120"/>
      <c r="D243" s="120"/>
      <c r="E243" s="121" t="s">
        <v>537</v>
      </c>
      <c r="F243" s="120"/>
      <c r="G243" s="120"/>
      <c r="H243" s="138"/>
      <c r="I243" s="120"/>
      <c r="J243" s="138"/>
      <c r="K243" s="120"/>
      <c r="L243" s="93"/>
      <c r="M243" s="84"/>
      <c r="N243" s="84"/>
      <c r="O243" s="84"/>
      <c r="P243" s="84"/>
    </row>
    <row r="244" spans="1:19" ht="25" customHeight="1" thickBot="1" thickTop="1">
      <c r="A244" s="91"/>
      <c r="B244" s="83"/>
      <c r="C244" s="126">
        <v>6</v>
      </c>
      <c r="D244" s="83"/>
      <c r="E244" s="127" t="s">
        <v>539</v>
      </c>
      <c r="F244" s="128" t="s">
        <v>70</v>
      </c>
      <c r="G244" s="129">
        <f>0+I240</f>
        <v>0</v>
      </c>
      <c r="H244" s="140" t="s">
        <v>72</v>
      </c>
      <c r="I244" s="130">
        <f>(K244-G244)</f>
        <v>0</v>
      </c>
      <c r="J244" s="140" t="s">
        <v>71</v>
      </c>
      <c r="K244" s="129">
        <f>0+K240</f>
        <v>0</v>
      </c>
      <c r="L244" s="93"/>
      <c r="M244" s="84"/>
      <c r="N244" s="84"/>
      <c r="O244" s="84"/>
      <c r="P244" s="84"/>
      <c r="Q244" s="8">
        <f>0+Q240</f>
        <v>0</v>
      </c>
      <c r="R244" s="8">
        <f>0+R240</f>
        <v>0</v>
      </c>
      <c r="S244" s="51">
        <f>Q244*(1+I244)+R244</f>
        <v>0</v>
      </c>
    </row>
    <row r="245" spans="1:16" ht="25" customHeight="1" thickBot="1" thickTop="1">
      <c r="A245" s="91"/>
      <c r="B245" s="131"/>
      <c r="C245" s="131"/>
      <c r="D245" s="131"/>
      <c r="E245" s="131"/>
      <c r="F245" s="132" t="s">
        <v>73</v>
      </c>
      <c r="G245" s="133">
        <f>0+I240</f>
        <v>0</v>
      </c>
      <c r="H245" s="141" t="s">
        <v>74</v>
      </c>
      <c r="I245" s="134">
        <f>0+I244</f>
        <v>0</v>
      </c>
      <c r="J245" s="141" t="s">
        <v>75</v>
      </c>
      <c r="K245" s="133">
        <f>0+K240</f>
        <v>0</v>
      </c>
      <c r="L245" s="93"/>
      <c r="M245" s="84"/>
      <c r="N245" s="84"/>
      <c r="O245" s="84"/>
      <c r="P245" s="84"/>
    </row>
    <row r="246" spans="1:16" ht="40" customHeight="1">
      <c r="A246" s="91"/>
      <c r="B246" s="135" t="s">
        <v>317</v>
      </c>
      <c r="C246" s="83"/>
      <c r="D246" s="83"/>
      <c r="E246" s="83"/>
      <c r="F246" s="83"/>
      <c r="G246" s="83"/>
      <c r="H246" s="136"/>
      <c r="I246" s="83"/>
      <c r="J246" s="136"/>
      <c r="K246" s="83"/>
      <c r="L246" s="93"/>
      <c r="M246" s="84"/>
      <c r="N246" s="84"/>
      <c r="O246" s="84"/>
      <c r="P246" s="84"/>
    </row>
    <row r="247" spans="1:18" ht="12.75">
      <c r="A247" s="91"/>
      <c r="B247" s="110">
        <v>50</v>
      </c>
      <c r="C247" s="111" t="s">
        <v>286</v>
      </c>
      <c r="D247" s="111"/>
      <c r="E247" s="111" t="s">
        <v>287</v>
      </c>
      <c r="F247" s="112" t="s">
        <v>100</v>
      </c>
      <c r="G247" s="113">
        <v>24.5</v>
      </c>
      <c r="H247" s="137">
        <f>ROUND(0,2)</f>
        <v>0</v>
      </c>
      <c r="I247" s="115">
        <f>ROUND(H247*G247,2)</f>
        <v>0</v>
      </c>
      <c r="J247" s="143">
        <v>0</v>
      </c>
      <c r="K247" s="115">
        <f>IF(ISNUMBER(J247),ROUND(I247*(J247+1),2),0)</f>
        <v>0</v>
      </c>
      <c r="L247" s="93"/>
      <c r="M247" s="84"/>
      <c r="N247" s="84"/>
      <c r="O247" s="84"/>
      <c r="P247" s="84"/>
      <c r="Q247" s="8">
        <f>IF(ISNUMBER(J247),IF(G247&gt;0,IF(H247&gt;0,I247,0),0),0)</f>
        <v>0</v>
      </c>
      <c r="R247" s="8">
        <f>IF(ISNUMBER(J247)=FALSE,I247,0)</f>
        <v>0</v>
      </c>
    </row>
    <row r="248" spans="1:16" ht="12.75">
      <c r="A248" s="91"/>
      <c r="B248" s="117" t="s">
        <v>26</v>
      </c>
      <c r="C248" s="83"/>
      <c r="D248" s="83"/>
      <c r="E248" s="118" t="s">
        <v>22</v>
      </c>
      <c r="F248" s="83"/>
      <c r="G248" s="83"/>
      <c r="H248" s="136"/>
      <c r="I248" s="83"/>
      <c r="J248" s="136"/>
      <c r="K248" s="83"/>
      <c r="L248" s="93"/>
      <c r="M248" s="84"/>
      <c r="N248" s="84"/>
      <c r="O248" s="84"/>
      <c r="P248" s="84"/>
    </row>
    <row r="249" spans="1:16" ht="12.75">
      <c r="A249" s="91"/>
      <c r="B249" s="117" t="s">
        <v>28</v>
      </c>
      <c r="C249" s="83"/>
      <c r="D249" s="83"/>
      <c r="E249" s="118" t="s">
        <v>540</v>
      </c>
      <c r="F249" s="83"/>
      <c r="G249" s="83"/>
      <c r="H249" s="136"/>
      <c r="I249" s="83"/>
      <c r="J249" s="136"/>
      <c r="K249" s="83"/>
      <c r="L249" s="93"/>
      <c r="M249" s="84"/>
      <c r="N249" s="84"/>
      <c r="O249" s="84"/>
      <c r="P249" s="84"/>
    </row>
    <row r="250" spans="1:16" ht="230.25" thickBot="1">
      <c r="A250" s="91"/>
      <c r="B250" s="119" t="s">
        <v>30</v>
      </c>
      <c r="C250" s="120"/>
      <c r="D250" s="120"/>
      <c r="E250" s="121" t="s">
        <v>282</v>
      </c>
      <c r="F250" s="120"/>
      <c r="G250" s="120"/>
      <c r="H250" s="138"/>
      <c r="I250" s="120"/>
      <c r="J250" s="138"/>
      <c r="K250" s="120"/>
      <c r="L250" s="93"/>
      <c r="M250" s="84"/>
      <c r="N250" s="84"/>
      <c r="O250" s="84"/>
      <c r="P250" s="84"/>
    </row>
    <row r="251" spans="1:18" ht="13.5" thickTop="1">
      <c r="A251" s="91"/>
      <c r="B251" s="110">
        <v>51</v>
      </c>
      <c r="C251" s="111" t="s">
        <v>541</v>
      </c>
      <c r="D251" s="111"/>
      <c r="E251" s="111" t="s">
        <v>542</v>
      </c>
      <c r="F251" s="112" t="s">
        <v>100</v>
      </c>
      <c r="G251" s="122">
        <v>100</v>
      </c>
      <c r="H251" s="139">
        <f>ROUND(0,2)</f>
        <v>0</v>
      </c>
      <c r="I251" s="124">
        <f>ROUND(H251*G251,2)</f>
        <v>0</v>
      </c>
      <c r="J251" s="144">
        <v>0</v>
      </c>
      <c r="K251" s="124">
        <f>IF(ISNUMBER(J251),ROUND(I251*(J251+1),2),0)</f>
        <v>0</v>
      </c>
      <c r="L251" s="93"/>
      <c r="M251" s="84"/>
      <c r="N251" s="84"/>
      <c r="O251" s="84"/>
      <c r="P251" s="84"/>
      <c r="Q251" s="8">
        <f>IF(ISNUMBER(J251),IF(G251&gt;0,IF(H251&gt;0,I251,0),0),0)</f>
        <v>0</v>
      </c>
      <c r="R251" s="8">
        <f>IF(ISNUMBER(J251)=FALSE,I251,0)</f>
        <v>0</v>
      </c>
    </row>
    <row r="252" spans="1:16" ht="12.75">
      <c r="A252" s="91"/>
      <c r="B252" s="117" t="s">
        <v>26</v>
      </c>
      <c r="C252" s="83"/>
      <c r="D252" s="83"/>
      <c r="E252" s="118" t="s">
        <v>22</v>
      </c>
      <c r="F252" s="83"/>
      <c r="G252" s="83"/>
      <c r="H252" s="136"/>
      <c r="I252" s="83"/>
      <c r="J252" s="136"/>
      <c r="K252" s="83"/>
      <c r="L252" s="93"/>
      <c r="M252" s="84"/>
      <c r="N252" s="84"/>
      <c r="O252" s="84"/>
      <c r="P252" s="84"/>
    </row>
    <row r="253" spans="1:16" ht="12.75">
      <c r="A253" s="91"/>
      <c r="B253" s="117" t="s">
        <v>28</v>
      </c>
      <c r="C253" s="83"/>
      <c r="D253" s="83"/>
      <c r="E253" s="118" t="s">
        <v>543</v>
      </c>
      <c r="F253" s="83"/>
      <c r="G253" s="83"/>
      <c r="H253" s="136"/>
      <c r="I253" s="83"/>
      <c r="J253" s="136"/>
      <c r="K253" s="83"/>
      <c r="L253" s="93"/>
      <c r="M253" s="84"/>
      <c r="N253" s="84"/>
      <c r="O253" s="84"/>
      <c r="P253" s="84"/>
    </row>
    <row r="254" spans="1:16" ht="217.5" thickBot="1">
      <c r="A254" s="91"/>
      <c r="B254" s="119" t="s">
        <v>30</v>
      </c>
      <c r="C254" s="120"/>
      <c r="D254" s="120"/>
      <c r="E254" s="121" t="s">
        <v>544</v>
      </c>
      <c r="F254" s="120"/>
      <c r="G254" s="120"/>
      <c r="H254" s="138"/>
      <c r="I254" s="120"/>
      <c r="J254" s="138"/>
      <c r="K254" s="120"/>
      <c r="L254" s="93"/>
      <c r="M254" s="84"/>
      <c r="N254" s="84"/>
      <c r="O254" s="84"/>
      <c r="P254" s="84"/>
    </row>
    <row r="255" spans="1:18" ht="13.5" thickTop="1">
      <c r="A255" s="91"/>
      <c r="B255" s="110">
        <v>52</v>
      </c>
      <c r="C255" s="111" t="s">
        <v>545</v>
      </c>
      <c r="D255" s="111"/>
      <c r="E255" s="111" t="s">
        <v>546</v>
      </c>
      <c r="F255" s="112" t="s">
        <v>129</v>
      </c>
      <c r="G255" s="122">
        <v>1</v>
      </c>
      <c r="H255" s="139">
        <f>ROUND(0,2)</f>
        <v>0</v>
      </c>
      <c r="I255" s="124">
        <f>ROUND(H255*G255,2)</f>
        <v>0</v>
      </c>
      <c r="J255" s="144">
        <v>0</v>
      </c>
      <c r="K255" s="124">
        <f>IF(ISNUMBER(J255),ROUND(I255*(J255+1),2),0)</f>
        <v>0</v>
      </c>
      <c r="L255" s="93"/>
      <c r="M255" s="84"/>
      <c r="N255" s="84"/>
      <c r="O255" s="84"/>
      <c r="P255" s="84"/>
      <c r="Q255" s="8">
        <f>IF(ISNUMBER(J255),IF(G255&gt;0,IF(H255&gt;0,I255,0),0),0)</f>
        <v>0</v>
      </c>
      <c r="R255" s="8">
        <f>IF(ISNUMBER(J255)=FALSE,I255,0)</f>
        <v>0</v>
      </c>
    </row>
    <row r="256" spans="1:16" ht="12.75">
      <c r="A256" s="91"/>
      <c r="B256" s="117" t="s">
        <v>26</v>
      </c>
      <c r="C256" s="83"/>
      <c r="D256" s="83"/>
      <c r="E256" s="118" t="s">
        <v>22</v>
      </c>
      <c r="F256" s="83"/>
      <c r="G256" s="83"/>
      <c r="H256" s="136"/>
      <c r="I256" s="83"/>
      <c r="J256" s="136"/>
      <c r="K256" s="83"/>
      <c r="L256" s="93"/>
      <c r="M256" s="84"/>
      <c r="N256" s="84"/>
      <c r="O256" s="84"/>
      <c r="P256" s="84"/>
    </row>
    <row r="257" spans="1:16" ht="12.75">
      <c r="A257" s="91"/>
      <c r="B257" s="117" t="s">
        <v>28</v>
      </c>
      <c r="C257" s="83"/>
      <c r="D257" s="83"/>
      <c r="E257" s="118" t="s">
        <v>547</v>
      </c>
      <c r="F257" s="83"/>
      <c r="G257" s="83"/>
      <c r="H257" s="136"/>
      <c r="I257" s="83"/>
      <c r="J257" s="136"/>
      <c r="K257" s="83"/>
      <c r="L257" s="93"/>
      <c r="M257" s="84"/>
      <c r="N257" s="84"/>
      <c r="O257" s="84"/>
      <c r="P257" s="84"/>
    </row>
    <row r="258" spans="1:16" ht="217.5" thickBot="1">
      <c r="A258" s="91"/>
      <c r="B258" s="119" t="s">
        <v>30</v>
      </c>
      <c r="C258" s="120"/>
      <c r="D258" s="120"/>
      <c r="E258" s="121" t="s">
        <v>548</v>
      </c>
      <c r="F258" s="120"/>
      <c r="G258" s="120"/>
      <c r="H258" s="138"/>
      <c r="I258" s="120"/>
      <c r="J258" s="138"/>
      <c r="K258" s="120"/>
      <c r="L258" s="93"/>
      <c r="M258" s="84"/>
      <c r="N258" s="84"/>
      <c r="O258" s="84"/>
      <c r="P258" s="84"/>
    </row>
    <row r="259" spans="1:18" ht="13.5" thickTop="1">
      <c r="A259" s="91"/>
      <c r="B259" s="110">
        <v>53</v>
      </c>
      <c r="C259" s="111" t="s">
        <v>289</v>
      </c>
      <c r="D259" s="111"/>
      <c r="E259" s="111" t="s">
        <v>290</v>
      </c>
      <c r="F259" s="112" t="s">
        <v>129</v>
      </c>
      <c r="G259" s="122">
        <v>2</v>
      </c>
      <c r="H259" s="139">
        <f>ROUND(0,2)</f>
        <v>0</v>
      </c>
      <c r="I259" s="124">
        <f>ROUND(H259*G259,2)</f>
        <v>0</v>
      </c>
      <c r="J259" s="144">
        <v>0</v>
      </c>
      <c r="K259" s="124">
        <f>IF(ISNUMBER(J259),ROUND(I259*(J259+1),2),0)</f>
        <v>0</v>
      </c>
      <c r="L259" s="93"/>
      <c r="M259" s="84"/>
      <c r="N259" s="84"/>
      <c r="O259" s="84"/>
      <c r="P259" s="84"/>
      <c r="Q259" s="8">
        <f>IF(ISNUMBER(J259),IF(G259&gt;0,IF(H259&gt;0,I259,0),0),0)</f>
        <v>0</v>
      </c>
      <c r="R259" s="8">
        <f>IF(ISNUMBER(J259)=FALSE,I259,0)</f>
        <v>0</v>
      </c>
    </row>
    <row r="260" spans="1:16" ht="12.75">
      <c r="A260" s="91"/>
      <c r="B260" s="117" t="s">
        <v>26</v>
      </c>
      <c r="C260" s="83"/>
      <c r="D260" s="83"/>
      <c r="E260" s="118" t="s">
        <v>22</v>
      </c>
      <c r="F260" s="83"/>
      <c r="G260" s="83"/>
      <c r="H260" s="136"/>
      <c r="I260" s="83"/>
      <c r="J260" s="136"/>
      <c r="K260" s="83"/>
      <c r="L260" s="93"/>
      <c r="M260" s="84"/>
      <c r="N260" s="84"/>
      <c r="O260" s="84"/>
      <c r="P260" s="84"/>
    </row>
    <row r="261" spans="1:16" ht="38.25">
      <c r="A261" s="91"/>
      <c r="B261" s="117" t="s">
        <v>28</v>
      </c>
      <c r="C261" s="83"/>
      <c r="D261" s="83"/>
      <c r="E261" s="118" t="s">
        <v>549</v>
      </c>
      <c r="F261" s="83"/>
      <c r="G261" s="83"/>
      <c r="H261" s="136"/>
      <c r="I261" s="83"/>
      <c r="J261" s="136"/>
      <c r="K261" s="83"/>
      <c r="L261" s="93"/>
      <c r="M261" s="84"/>
      <c r="N261" s="84"/>
      <c r="O261" s="84"/>
      <c r="P261" s="84"/>
    </row>
    <row r="262" spans="1:16" ht="77.25" thickBot="1">
      <c r="A262" s="91"/>
      <c r="B262" s="119" t="s">
        <v>30</v>
      </c>
      <c r="C262" s="120"/>
      <c r="D262" s="120"/>
      <c r="E262" s="121" t="s">
        <v>292</v>
      </c>
      <c r="F262" s="120"/>
      <c r="G262" s="120"/>
      <c r="H262" s="138"/>
      <c r="I262" s="120"/>
      <c r="J262" s="138"/>
      <c r="K262" s="120"/>
      <c r="L262" s="93"/>
      <c r="M262" s="84"/>
      <c r="N262" s="84"/>
      <c r="O262" s="84"/>
      <c r="P262" s="84"/>
    </row>
    <row r="263" spans="1:18" ht="13.5" thickTop="1">
      <c r="A263" s="91"/>
      <c r="B263" s="110">
        <v>54</v>
      </c>
      <c r="C263" s="111" t="s">
        <v>310</v>
      </c>
      <c r="D263" s="111"/>
      <c r="E263" s="111" t="s">
        <v>311</v>
      </c>
      <c r="F263" s="112" t="s">
        <v>129</v>
      </c>
      <c r="G263" s="122">
        <v>5</v>
      </c>
      <c r="H263" s="139">
        <f>ROUND(0,2)</f>
        <v>0</v>
      </c>
      <c r="I263" s="124">
        <f>ROUND(H263*G263,2)</f>
        <v>0</v>
      </c>
      <c r="J263" s="144">
        <v>0</v>
      </c>
      <c r="K263" s="124">
        <f>IF(ISNUMBER(J263),ROUND(I263*(J263+1),2),0)</f>
        <v>0</v>
      </c>
      <c r="L263" s="93"/>
      <c r="M263" s="84"/>
      <c r="N263" s="84"/>
      <c r="O263" s="84"/>
      <c r="P263" s="84"/>
      <c r="Q263" s="8">
        <f>IF(ISNUMBER(J263),IF(G263&gt;0,IF(H263&gt;0,I263,0),0),0)</f>
        <v>0</v>
      </c>
      <c r="R263" s="8">
        <f>IF(ISNUMBER(J263)=FALSE,I263,0)</f>
        <v>0</v>
      </c>
    </row>
    <row r="264" spans="1:16" ht="12.75">
      <c r="A264" s="91"/>
      <c r="B264" s="117" t="s">
        <v>26</v>
      </c>
      <c r="C264" s="83"/>
      <c r="D264" s="83"/>
      <c r="E264" s="118" t="s">
        <v>22</v>
      </c>
      <c r="F264" s="83"/>
      <c r="G264" s="83"/>
      <c r="H264" s="136"/>
      <c r="I264" s="83"/>
      <c r="J264" s="136"/>
      <c r="K264" s="83"/>
      <c r="L264" s="93"/>
      <c r="M264" s="84"/>
      <c r="N264" s="84"/>
      <c r="O264" s="84"/>
      <c r="P264" s="84"/>
    </row>
    <row r="265" spans="1:16" ht="12.75">
      <c r="A265" s="91"/>
      <c r="B265" s="117" t="s">
        <v>28</v>
      </c>
      <c r="C265" s="83"/>
      <c r="D265" s="83"/>
      <c r="E265" s="118" t="s">
        <v>550</v>
      </c>
      <c r="F265" s="83"/>
      <c r="G265" s="83"/>
      <c r="H265" s="136"/>
      <c r="I265" s="83"/>
      <c r="J265" s="136"/>
      <c r="K265" s="83"/>
      <c r="L265" s="93"/>
      <c r="M265" s="84"/>
      <c r="N265" s="84"/>
      <c r="O265" s="84"/>
      <c r="P265" s="84"/>
    </row>
    <row r="266" spans="1:16" ht="26.25" thickBot="1">
      <c r="A266" s="91"/>
      <c r="B266" s="119" t="s">
        <v>30</v>
      </c>
      <c r="C266" s="120"/>
      <c r="D266" s="120"/>
      <c r="E266" s="121" t="s">
        <v>313</v>
      </c>
      <c r="F266" s="120"/>
      <c r="G266" s="120"/>
      <c r="H266" s="138"/>
      <c r="I266" s="120"/>
      <c r="J266" s="138"/>
      <c r="K266" s="120"/>
      <c r="L266" s="93"/>
      <c r="M266" s="84"/>
      <c r="N266" s="84"/>
      <c r="O266" s="84"/>
      <c r="P266" s="84"/>
    </row>
    <row r="267" spans="1:18" ht="13.5" thickTop="1">
      <c r="A267" s="91"/>
      <c r="B267" s="110">
        <v>55</v>
      </c>
      <c r="C267" s="111" t="s">
        <v>314</v>
      </c>
      <c r="D267" s="111"/>
      <c r="E267" s="111" t="s">
        <v>315</v>
      </c>
      <c r="F267" s="112" t="s">
        <v>129</v>
      </c>
      <c r="G267" s="122">
        <v>26</v>
      </c>
      <c r="H267" s="139">
        <f>ROUND(0,2)</f>
        <v>0</v>
      </c>
      <c r="I267" s="124">
        <f>ROUND(H267*G267,2)</f>
        <v>0</v>
      </c>
      <c r="J267" s="144">
        <v>0</v>
      </c>
      <c r="K267" s="124">
        <f>IF(ISNUMBER(J267),ROUND(I267*(J267+1),2),0)</f>
        <v>0</v>
      </c>
      <c r="L267" s="93"/>
      <c r="M267" s="84"/>
      <c r="N267" s="84"/>
      <c r="O267" s="84"/>
      <c r="P267" s="84"/>
      <c r="Q267" s="8">
        <f>IF(ISNUMBER(J267),IF(G267&gt;0,IF(H267&gt;0,I267,0),0),0)</f>
        <v>0</v>
      </c>
      <c r="R267" s="8">
        <f>IF(ISNUMBER(J267)=FALSE,I267,0)</f>
        <v>0</v>
      </c>
    </row>
    <row r="268" spans="1:16" ht="12.75">
      <c r="A268" s="91"/>
      <c r="B268" s="117" t="s">
        <v>26</v>
      </c>
      <c r="C268" s="83"/>
      <c r="D268" s="83"/>
      <c r="E268" s="118" t="s">
        <v>22</v>
      </c>
      <c r="F268" s="83"/>
      <c r="G268" s="83"/>
      <c r="H268" s="136"/>
      <c r="I268" s="83"/>
      <c r="J268" s="136"/>
      <c r="K268" s="83"/>
      <c r="L268" s="93"/>
      <c r="M268" s="84"/>
      <c r="N268" s="84"/>
      <c r="O268" s="84"/>
      <c r="P268" s="84"/>
    </row>
    <row r="269" spans="1:16" ht="38.25">
      <c r="A269" s="91"/>
      <c r="B269" s="117" t="s">
        <v>28</v>
      </c>
      <c r="C269" s="83"/>
      <c r="D269" s="83"/>
      <c r="E269" s="118" t="s">
        <v>551</v>
      </c>
      <c r="F269" s="83"/>
      <c r="G269" s="83"/>
      <c r="H269" s="136"/>
      <c r="I269" s="83"/>
      <c r="J269" s="136"/>
      <c r="K269" s="83"/>
      <c r="L269" s="93"/>
      <c r="M269" s="84"/>
      <c r="N269" s="84"/>
      <c r="O269" s="84"/>
      <c r="P269" s="84"/>
    </row>
    <row r="270" spans="1:16" ht="26.25" thickBot="1">
      <c r="A270" s="91"/>
      <c r="B270" s="119" t="s">
        <v>30</v>
      </c>
      <c r="C270" s="120"/>
      <c r="D270" s="120"/>
      <c r="E270" s="121" t="s">
        <v>313</v>
      </c>
      <c r="F270" s="120"/>
      <c r="G270" s="120"/>
      <c r="H270" s="138"/>
      <c r="I270" s="120"/>
      <c r="J270" s="138"/>
      <c r="K270" s="120"/>
      <c r="L270" s="93"/>
      <c r="M270" s="84"/>
      <c r="N270" s="84"/>
      <c r="O270" s="84"/>
      <c r="P270" s="84"/>
    </row>
    <row r="271" spans="1:19" ht="25" customHeight="1" thickBot="1" thickTop="1">
      <c r="A271" s="91"/>
      <c r="B271" s="83"/>
      <c r="C271" s="126">
        <v>8</v>
      </c>
      <c r="D271" s="83"/>
      <c r="E271" s="127" t="s">
        <v>318</v>
      </c>
      <c r="F271" s="128" t="s">
        <v>70</v>
      </c>
      <c r="G271" s="129">
        <f>I247+I251+I255+I259+I263+I267</f>
        <v>0</v>
      </c>
      <c r="H271" s="140" t="s">
        <v>72</v>
      </c>
      <c r="I271" s="130">
        <f>(K271-G271)</f>
        <v>0</v>
      </c>
      <c r="J271" s="140" t="s">
        <v>71</v>
      </c>
      <c r="K271" s="129">
        <f>K247+K251+K255+K259+K263+K267</f>
        <v>0</v>
      </c>
      <c r="L271" s="93"/>
      <c r="M271" s="84"/>
      <c r="N271" s="84"/>
      <c r="O271" s="84"/>
      <c r="P271" s="84"/>
      <c r="Q271" s="8">
        <f>0+Q247+Q251+Q255+Q259+Q263+Q267</f>
        <v>0</v>
      </c>
      <c r="R271" s="8">
        <f>0+R247+R251+R255+R259+R263+R267</f>
        <v>0</v>
      </c>
      <c r="S271" s="51">
        <f>Q271*(1+I271)+R271</f>
        <v>0</v>
      </c>
    </row>
    <row r="272" spans="1:16" ht="25" customHeight="1" thickBot="1" thickTop="1">
      <c r="A272" s="91"/>
      <c r="B272" s="131"/>
      <c r="C272" s="131"/>
      <c r="D272" s="131"/>
      <c r="E272" s="131"/>
      <c r="F272" s="132" t="s">
        <v>73</v>
      </c>
      <c r="G272" s="133">
        <f>I247+I251+I255+I259+I263+I267</f>
        <v>0</v>
      </c>
      <c r="H272" s="141" t="s">
        <v>74</v>
      </c>
      <c r="I272" s="134">
        <f>0+I271</f>
        <v>0</v>
      </c>
      <c r="J272" s="141" t="s">
        <v>75</v>
      </c>
      <c r="K272" s="133">
        <f>K247+K251+K255+K259+K263+K267</f>
        <v>0</v>
      </c>
      <c r="L272" s="93"/>
      <c r="M272" s="84"/>
      <c r="N272" s="84"/>
      <c r="O272" s="84"/>
      <c r="P272" s="84"/>
    </row>
    <row r="273" spans="1:16" ht="40" customHeight="1">
      <c r="A273" s="91"/>
      <c r="B273" s="135" t="s">
        <v>440</v>
      </c>
      <c r="C273" s="83"/>
      <c r="D273" s="83"/>
      <c r="E273" s="83"/>
      <c r="F273" s="83"/>
      <c r="G273" s="83"/>
      <c r="H273" s="136"/>
      <c r="I273" s="83"/>
      <c r="J273" s="136"/>
      <c r="K273" s="83"/>
      <c r="L273" s="93"/>
      <c r="M273" s="84"/>
      <c r="N273" s="84"/>
      <c r="O273" s="84"/>
      <c r="P273" s="84"/>
    </row>
    <row r="274" spans="1:18" ht="12.75">
      <c r="A274" s="91"/>
      <c r="B274" s="110">
        <v>56</v>
      </c>
      <c r="C274" s="111" t="s">
        <v>552</v>
      </c>
      <c r="D274" s="111"/>
      <c r="E274" s="111" t="s">
        <v>553</v>
      </c>
      <c r="F274" s="112" t="s">
        <v>100</v>
      </c>
      <c r="G274" s="113">
        <v>155.46</v>
      </c>
      <c r="H274" s="137">
        <f>ROUND(0,2)</f>
        <v>0</v>
      </c>
      <c r="I274" s="115">
        <f>ROUND(H274*G274,2)</f>
        <v>0</v>
      </c>
      <c r="J274" s="143">
        <v>0</v>
      </c>
      <c r="K274" s="115">
        <f>IF(ISNUMBER(J274),ROUND(I274*(J274+1),2),0)</f>
        <v>0</v>
      </c>
      <c r="L274" s="93"/>
      <c r="M274" s="84"/>
      <c r="N274" s="84"/>
      <c r="O274" s="84"/>
      <c r="P274" s="84"/>
      <c r="Q274" s="8">
        <f>IF(ISNUMBER(J274),IF(G274&gt;0,IF(H274&gt;0,I274,0),0),0)</f>
        <v>0</v>
      </c>
      <c r="R274" s="8">
        <f>IF(ISNUMBER(J274)=FALSE,I274,0)</f>
        <v>0</v>
      </c>
    </row>
    <row r="275" spans="1:16" ht="12.75">
      <c r="A275" s="91"/>
      <c r="B275" s="117" t="s">
        <v>26</v>
      </c>
      <c r="C275" s="83"/>
      <c r="D275" s="83"/>
      <c r="E275" s="118" t="s">
        <v>22</v>
      </c>
      <c r="F275" s="83"/>
      <c r="G275" s="83"/>
      <c r="H275" s="136"/>
      <c r="I275" s="83"/>
      <c r="J275" s="136"/>
      <c r="K275" s="83"/>
      <c r="L275" s="93"/>
      <c r="M275" s="84"/>
      <c r="N275" s="84"/>
      <c r="O275" s="84"/>
      <c r="P275" s="84"/>
    </row>
    <row r="276" spans="1:16" ht="38.25">
      <c r="A276" s="91"/>
      <c r="B276" s="117" t="s">
        <v>28</v>
      </c>
      <c r="C276" s="83"/>
      <c r="D276" s="83"/>
      <c r="E276" s="118" t="s">
        <v>554</v>
      </c>
      <c r="F276" s="83"/>
      <c r="G276" s="83"/>
      <c r="H276" s="136"/>
      <c r="I276" s="83"/>
      <c r="J276" s="136"/>
      <c r="K276" s="83"/>
      <c r="L276" s="93"/>
      <c r="M276" s="84"/>
      <c r="N276" s="84"/>
      <c r="O276" s="84"/>
      <c r="P276" s="84"/>
    </row>
    <row r="277" spans="1:16" ht="128.25" thickBot="1">
      <c r="A277" s="91"/>
      <c r="B277" s="119" t="s">
        <v>30</v>
      </c>
      <c r="C277" s="120"/>
      <c r="D277" s="120"/>
      <c r="E277" s="121" t="s">
        <v>326</v>
      </c>
      <c r="F277" s="120"/>
      <c r="G277" s="120"/>
      <c r="H277" s="138"/>
      <c r="I277" s="120"/>
      <c r="J277" s="138"/>
      <c r="K277" s="120"/>
      <c r="L277" s="93"/>
      <c r="M277" s="84"/>
      <c r="N277" s="84"/>
      <c r="O277" s="84"/>
      <c r="P277" s="84"/>
    </row>
    <row r="278" spans="1:18" ht="13.5" thickTop="1">
      <c r="A278" s="91"/>
      <c r="B278" s="110">
        <v>57</v>
      </c>
      <c r="C278" s="111" t="s">
        <v>555</v>
      </c>
      <c r="D278" s="111"/>
      <c r="E278" s="111" t="s">
        <v>556</v>
      </c>
      <c r="F278" s="112" t="s">
        <v>100</v>
      </c>
      <c r="G278" s="122">
        <v>152.5</v>
      </c>
      <c r="H278" s="139">
        <f>ROUND(0,2)</f>
        <v>0</v>
      </c>
      <c r="I278" s="124">
        <f>ROUND(H278*G278,2)</f>
        <v>0</v>
      </c>
      <c r="J278" s="144">
        <v>0</v>
      </c>
      <c r="K278" s="124">
        <f>IF(ISNUMBER(J278),ROUND(I278*(J278+1),2),0)</f>
        <v>0</v>
      </c>
      <c r="L278" s="93"/>
      <c r="M278" s="84"/>
      <c r="N278" s="84"/>
      <c r="O278" s="84"/>
      <c r="P278" s="84"/>
      <c r="Q278" s="8">
        <f>IF(ISNUMBER(J278),IF(G278&gt;0,IF(H278&gt;0,I278,0),0),0)</f>
        <v>0</v>
      </c>
      <c r="R278" s="8">
        <f>IF(ISNUMBER(J278)=FALSE,I278,0)</f>
        <v>0</v>
      </c>
    </row>
    <row r="279" spans="1:16" ht="12.75">
      <c r="A279" s="91"/>
      <c r="B279" s="117" t="s">
        <v>26</v>
      </c>
      <c r="C279" s="83"/>
      <c r="D279" s="83"/>
      <c r="E279" s="118" t="s">
        <v>22</v>
      </c>
      <c r="F279" s="83"/>
      <c r="G279" s="83"/>
      <c r="H279" s="136"/>
      <c r="I279" s="83"/>
      <c r="J279" s="136"/>
      <c r="K279" s="83"/>
      <c r="L279" s="93"/>
      <c r="M279" s="84"/>
      <c r="N279" s="84"/>
      <c r="O279" s="84"/>
      <c r="P279" s="84"/>
    </row>
    <row r="280" spans="1:16" ht="12.75">
      <c r="A280" s="91"/>
      <c r="B280" s="117" t="s">
        <v>28</v>
      </c>
      <c r="C280" s="83"/>
      <c r="D280" s="83"/>
      <c r="E280" s="118" t="s">
        <v>557</v>
      </c>
      <c r="F280" s="83"/>
      <c r="G280" s="83"/>
      <c r="H280" s="136"/>
      <c r="I280" s="83"/>
      <c r="J280" s="136"/>
      <c r="K280" s="83"/>
      <c r="L280" s="93"/>
      <c r="M280" s="84"/>
      <c r="N280" s="84"/>
      <c r="O280" s="84"/>
      <c r="P280" s="84"/>
    </row>
    <row r="281" spans="1:16" ht="39" thickBot="1">
      <c r="A281" s="91"/>
      <c r="B281" s="119" t="s">
        <v>30</v>
      </c>
      <c r="C281" s="120"/>
      <c r="D281" s="120"/>
      <c r="E281" s="121" t="s">
        <v>322</v>
      </c>
      <c r="F281" s="120"/>
      <c r="G281" s="120"/>
      <c r="H281" s="138"/>
      <c r="I281" s="120"/>
      <c r="J281" s="138"/>
      <c r="K281" s="120"/>
      <c r="L281" s="93"/>
      <c r="M281" s="84"/>
      <c r="N281" s="84"/>
      <c r="O281" s="84"/>
      <c r="P281" s="84"/>
    </row>
    <row r="282" spans="1:18" ht="13.5" thickTop="1">
      <c r="A282" s="91"/>
      <c r="B282" s="110">
        <v>58</v>
      </c>
      <c r="C282" s="111" t="s">
        <v>330</v>
      </c>
      <c r="D282" s="111"/>
      <c r="E282" s="111" t="s">
        <v>331</v>
      </c>
      <c r="F282" s="112" t="s">
        <v>129</v>
      </c>
      <c r="G282" s="122">
        <v>4</v>
      </c>
      <c r="H282" s="139">
        <f>ROUND(0,2)</f>
        <v>0</v>
      </c>
      <c r="I282" s="124">
        <f>ROUND(H282*G282,2)</f>
        <v>0</v>
      </c>
      <c r="J282" s="144">
        <v>0</v>
      </c>
      <c r="K282" s="124">
        <f>IF(ISNUMBER(J282),ROUND(I282*(J282+1),2),0)</f>
        <v>0</v>
      </c>
      <c r="L282" s="93"/>
      <c r="M282" s="84"/>
      <c r="N282" s="84"/>
      <c r="O282" s="84"/>
      <c r="P282" s="84"/>
      <c r="Q282" s="8">
        <f>IF(ISNUMBER(J282),IF(G282&gt;0,IF(H282&gt;0,I282,0),0),0)</f>
        <v>0</v>
      </c>
      <c r="R282" s="8">
        <f>IF(ISNUMBER(J282)=FALSE,I282,0)</f>
        <v>0</v>
      </c>
    </row>
    <row r="283" spans="1:16" ht="12.75">
      <c r="A283" s="91"/>
      <c r="B283" s="117" t="s">
        <v>26</v>
      </c>
      <c r="C283" s="83"/>
      <c r="D283" s="83"/>
      <c r="E283" s="118" t="s">
        <v>22</v>
      </c>
      <c r="F283" s="83"/>
      <c r="G283" s="83"/>
      <c r="H283" s="136"/>
      <c r="I283" s="83"/>
      <c r="J283" s="136"/>
      <c r="K283" s="83"/>
      <c r="L283" s="93"/>
      <c r="M283" s="84"/>
      <c r="N283" s="84"/>
      <c r="O283" s="84"/>
      <c r="P283" s="84"/>
    </row>
    <row r="284" spans="1:16" ht="12.75">
      <c r="A284" s="91"/>
      <c r="B284" s="117" t="s">
        <v>28</v>
      </c>
      <c r="C284" s="83"/>
      <c r="D284" s="83"/>
      <c r="E284" s="118" t="s">
        <v>558</v>
      </c>
      <c r="F284" s="83"/>
      <c r="G284" s="83"/>
      <c r="H284" s="136"/>
      <c r="I284" s="83"/>
      <c r="J284" s="136"/>
      <c r="K284" s="83"/>
      <c r="L284" s="93"/>
      <c r="M284" s="84"/>
      <c r="N284" s="84"/>
      <c r="O284" s="84"/>
      <c r="P284" s="84"/>
    </row>
    <row r="285" spans="1:16" ht="51.75" thickBot="1">
      <c r="A285" s="91"/>
      <c r="B285" s="119" t="s">
        <v>30</v>
      </c>
      <c r="C285" s="120"/>
      <c r="D285" s="120"/>
      <c r="E285" s="121" t="s">
        <v>334</v>
      </c>
      <c r="F285" s="120"/>
      <c r="G285" s="120"/>
      <c r="H285" s="138"/>
      <c r="I285" s="120"/>
      <c r="J285" s="138"/>
      <c r="K285" s="120"/>
      <c r="L285" s="93"/>
      <c r="M285" s="84"/>
      <c r="N285" s="84"/>
      <c r="O285" s="84"/>
      <c r="P285" s="84"/>
    </row>
    <row r="286" spans="1:18" ht="13.5" thickTop="1">
      <c r="A286" s="91"/>
      <c r="B286" s="110">
        <v>59</v>
      </c>
      <c r="C286" s="111" t="s">
        <v>339</v>
      </c>
      <c r="D286" s="111"/>
      <c r="E286" s="111" t="s">
        <v>340</v>
      </c>
      <c r="F286" s="112" t="s">
        <v>129</v>
      </c>
      <c r="G286" s="122">
        <v>31</v>
      </c>
      <c r="H286" s="139">
        <f>ROUND(0,2)</f>
        <v>0</v>
      </c>
      <c r="I286" s="124">
        <f>ROUND(H286*G286,2)</f>
        <v>0</v>
      </c>
      <c r="J286" s="144">
        <v>0</v>
      </c>
      <c r="K286" s="124">
        <f>IF(ISNUMBER(J286),ROUND(I286*(J286+1),2),0)</f>
        <v>0</v>
      </c>
      <c r="L286" s="93"/>
      <c r="M286" s="84"/>
      <c r="N286" s="84"/>
      <c r="O286" s="84"/>
      <c r="P286" s="84"/>
      <c r="Q286" s="8">
        <f>IF(ISNUMBER(J286),IF(G286&gt;0,IF(H286&gt;0,I286,0),0),0)</f>
        <v>0</v>
      </c>
      <c r="R286" s="8">
        <f>IF(ISNUMBER(J286)=FALSE,I286,0)</f>
        <v>0</v>
      </c>
    </row>
    <row r="287" spans="1:16" ht="12.75">
      <c r="A287" s="91"/>
      <c r="B287" s="117" t="s">
        <v>26</v>
      </c>
      <c r="C287" s="83"/>
      <c r="D287" s="83"/>
      <c r="E287" s="118" t="s">
        <v>22</v>
      </c>
      <c r="F287" s="83"/>
      <c r="G287" s="83"/>
      <c r="H287" s="136"/>
      <c r="I287" s="83"/>
      <c r="J287" s="136"/>
      <c r="K287" s="83"/>
      <c r="L287" s="93"/>
      <c r="M287" s="84"/>
      <c r="N287" s="84"/>
      <c r="O287" s="84"/>
      <c r="P287" s="84"/>
    </row>
    <row r="288" spans="1:16" ht="165.75">
      <c r="A288" s="91"/>
      <c r="B288" s="117" t="s">
        <v>28</v>
      </c>
      <c r="C288" s="83"/>
      <c r="D288" s="83"/>
      <c r="E288" s="118" t="s">
        <v>559</v>
      </c>
      <c r="F288" s="83"/>
      <c r="G288" s="83"/>
      <c r="H288" s="136"/>
      <c r="I288" s="83"/>
      <c r="J288" s="136"/>
      <c r="K288" s="83"/>
      <c r="L288" s="93"/>
      <c r="M288" s="84"/>
      <c r="N288" s="84"/>
      <c r="O288" s="84"/>
      <c r="P288" s="84"/>
    </row>
    <row r="289" spans="1:16" ht="39" thickBot="1">
      <c r="A289" s="91"/>
      <c r="B289" s="119" t="s">
        <v>30</v>
      </c>
      <c r="C289" s="120"/>
      <c r="D289" s="120"/>
      <c r="E289" s="121" t="s">
        <v>342</v>
      </c>
      <c r="F289" s="120"/>
      <c r="G289" s="120"/>
      <c r="H289" s="138"/>
      <c r="I289" s="120"/>
      <c r="J289" s="138"/>
      <c r="K289" s="120"/>
      <c r="L289" s="93"/>
      <c r="M289" s="84"/>
      <c r="N289" s="84"/>
      <c r="O289" s="84"/>
      <c r="P289" s="84"/>
    </row>
    <row r="290" spans="1:18" ht="13.5" thickTop="1">
      <c r="A290" s="91"/>
      <c r="B290" s="110">
        <v>60</v>
      </c>
      <c r="C290" s="111" t="s">
        <v>343</v>
      </c>
      <c r="D290" s="111"/>
      <c r="E290" s="111" t="s">
        <v>344</v>
      </c>
      <c r="F290" s="112" t="s">
        <v>129</v>
      </c>
      <c r="G290" s="122">
        <v>16</v>
      </c>
      <c r="H290" s="139">
        <f>ROUND(0,2)</f>
        <v>0</v>
      </c>
      <c r="I290" s="124">
        <f>ROUND(H290*G290,2)</f>
        <v>0</v>
      </c>
      <c r="J290" s="144">
        <v>0</v>
      </c>
      <c r="K290" s="124">
        <f>IF(ISNUMBER(J290),ROUND(I290*(J290+1),2),0)</f>
        <v>0</v>
      </c>
      <c r="L290" s="93"/>
      <c r="M290" s="84"/>
      <c r="N290" s="84"/>
      <c r="O290" s="84"/>
      <c r="P290" s="84"/>
      <c r="Q290" s="8">
        <f>IF(ISNUMBER(J290),IF(G290&gt;0,IF(H290&gt;0,I290,0),0),0)</f>
        <v>0</v>
      </c>
      <c r="R290" s="8">
        <f>IF(ISNUMBER(J290)=FALSE,I290,0)</f>
        <v>0</v>
      </c>
    </row>
    <row r="291" spans="1:16" ht="12.75">
      <c r="A291" s="91"/>
      <c r="B291" s="117" t="s">
        <v>26</v>
      </c>
      <c r="C291" s="83"/>
      <c r="D291" s="83"/>
      <c r="E291" s="118" t="s">
        <v>22</v>
      </c>
      <c r="F291" s="83"/>
      <c r="G291" s="83"/>
      <c r="H291" s="136"/>
      <c r="I291" s="83"/>
      <c r="J291" s="136"/>
      <c r="K291" s="83"/>
      <c r="L291" s="93"/>
      <c r="M291" s="84"/>
      <c r="N291" s="84"/>
      <c r="O291" s="84"/>
      <c r="P291" s="84"/>
    </row>
    <row r="292" spans="1:16" ht="12.75">
      <c r="A292" s="91"/>
      <c r="B292" s="117" t="s">
        <v>28</v>
      </c>
      <c r="C292" s="83"/>
      <c r="D292" s="83"/>
      <c r="E292" s="118" t="s">
        <v>560</v>
      </c>
      <c r="F292" s="83"/>
      <c r="G292" s="83"/>
      <c r="H292" s="136"/>
      <c r="I292" s="83"/>
      <c r="J292" s="136"/>
      <c r="K292" s="83"/>
      <c r="L292" s="93"/>
      <c r="M292" s="84"/>
      <c r="N292" s="84"/>
      <c r="O292" s="84"/>
      <c r="P292" s="84"/>
    </row>
    <row r="293" spans="1:16" ht="13.5" thickBot="1">
      <c r="A293" s="91"/>
      <c r="B293" s="119" t="s">
        <v>30</v>
      </c>
      <c r="C293" s="120"/>
      <c r="D293" s="120"/>
      <c r="E293" s="121" t="s">
        <v>346</v>
      </c>
      <c r="F293" s="120"/>
      <c r="G293" s="120"/>
      <c r="H293" s="138"/>
      <c r="I293" s="120"/>
      <c r="J293" s="138"/>
      <c r="K293" s="120"/>
      <c r="L293" s="93"/>
      <c r="M293" s="84"/>
      <c r="N293" s="84"/>
      <c r="O293" s="84"/>
      <c r="P293" s="84"/>
    </row>
    <row r="294" spans="1:18" ht="13.5" thickTop="1">
      <c r="A294" s="91"/>
      <c r="B294" s="110">
        <v>61</v>
      </c>
      <c r="C294" s="111" t="s">
        <v>347</v>
      </c>
      <c r="D294" s="111"/>
      <c r="E294" s="111" t="s">
        <v>348</v>
      </c>
      <c r="F294" s="112" t="s">
        <v>129</v>
      </c>
      <c r="G294" s="122">
        <v>15</v>
      </c>
      <c r="H294" s="139">
        <f>ROUND(0,2)</f>
        <v>0</v>
      </c>
      <c r="I294" s="124">
        <f>ROUND(H294*G294,2)</f>
        <v>0</v>
      </c>
      <c r="J294" s="144">
        <v>0</v>
      </c>
      <c r="K294" s="124">
        <f>IF(ISNUMBER(J294),ROUND(I294*(J294+1),2),0)</f>
        <v>0</v>
      </c>
      <c r="L294" s="93"/>
      <c r="M294" s="84"/>
      <c r="N294" s="84"/>
      <c r="O294" s="84"/>
      <c r="P294" s="84"/>
      <c r="Q294" s="8">
        <f>IF(ISNUMBER(J294),IF(G294&gt;0,IF(H294&gt;0,I294,0),0),0)</f>
        <v>0</v>
      </c>
      <c r="R294" s="8">
        <f>IF(ISNUMBER(J294)=FALSE,I294,0)</f>
        <v>0</v>
      </c>
    </row>
    <row r="295" spans="1:16" ht="12.75">
      <c r="A295" s="91"/>
      <c r="B295" s="117" t="s">
        <v>26</v>
      </c>
      <c r="C295" s="83"/>
      <c r="D295" s="83"/>
      <c r="E295" s="118" t="s">
        <v>22</v>
      </c>
      <c r="F295" s="83"/>
      <c r="G295" s="83"/>
      <c r="H295" s="136"/>
      <c r="I295" s="83"/>
      <c r="J295" s="136"/>
      <c r="K295" s="83"/>
      <c r="L295" s="93"/>
      <c r="M295" s="84"/>
      <c r="N295" s="84"/>
      <c r="O295" s="84"/>
      <c r="P295" s="84"/>
    </row>
    <row r="296" spans="1:16" ht="12.75">
      <c r="A296" s="91"/>
      <c r="B296" s="117" t="s">
        <v>28</v>
      </c>
      <c r="C296" s="83"/>
      <c r="D296" s="83"/>
      <c r="E296" s="118" t="s">
        <v>561</v>
      </c>
      <c r="F296" s="83"/>
      <c r="G296" s="83"/>
      <c r="H296" s="136"/>
      <c r="I296" s="83"/>
      <c r="J296" s="136"/>
      <c r="K296" s="83"/>
      <c r="L296" s="93"/>
      <c r="M296" s="84"/>
      <c r="N296" s="84"/>
      <c r="O296" s="84"/>
      <c r="P296" s="84"/>
    </row>
    <row r="297" spans="1:16" ht="39" thickBot="1">
      <c r="A297" s="91"/>
      <c r="B297" s="119" t="s">
        <v>30</v>
      </c>
      <c r="C297" s="120"/>
      <c r="D297" s="120"/>
      <c r="E297" s="121" t="s">
        <v>350</v>
      </c>
      <c r="F297" s="120"/>
      <c r="G297" s="120"/>
      <c r="H297" s="138"/>
      <c r="I297" s="120"/>
      <c r="J297" s="138"/>
      <c r="K297" s="120"/>
      <c r="L297" s="93"/>
      <c r="M297" s="84"/>
      <c r="N297" s="84"/>
      <c r="O297" s="84"/>
      <c r="P297" s="84"/>
    </row>
    <row r="298" spans="1:18" ht="13.5" thickTop="1">
      <c r="A298" s="91"/>
      <c r="B298" s="110">
        <v>62</v>
      </c>
      <c r="C298" s="111" t="s">
        <v>351</v>
      </c>
      <c r="D298" s="111"/>
      <c r="E298" s="111" t="s">
        <v>352</v>
      </c>
      <c r="F298" s="112" t="s">
        <v>129</v>
      </c>
      <c r="G298" s="122">
        <v>6</v>
      </c>
      <c r="H298" s="139">
        <f>ROUND(0,2)</f>
        <v>0</v>
      </c>
      <c r="I298" s="124">
        <f>ROUND(H298*G298,2)</f>
        <v>0</v>
      </c>
      <c r="J298" s="144">
        <v>0</v>
      </c>
      <c r="K298" s="124">
        <f>IF(ISNUMBER(J298),ROUND(I298*(J298+1),2),0)</f>
        <v>0</v>
      </c>
      <c r="L298" s="93"/>
      <c r="M298" s="84"/>
      <c r="N298" s="84"/>
      <c r="O298" s="84"/>
      <c r="P298" s="84"/>
      <c r="Q298" s="8">
        <f>IF(ISNUMBER(J298),IF(G298&gt;0,IF(H298&gt;0,I298,0),0),0)</f>
        <v>0</v>
      </c>
      <c r="R298" s="8">
        <f>IF(ISNUMBER(J298)=FALSE,I298,0)</f>
        <v>0</v>
      </c>
    </row>
    <row r="299" spans="1:16" ht="12.75">
      <c r="A299" s="91"/>
      <c r="B299" s="117" t="s">
        <v>26</v>
      </c>
      <c r="C299" s="83"/>
      <c r="D299" s="83"/>
      <c r="E299" s="118" t="s">
        <v>22</v>
      </c>
      <c r="F299" s="83"/>
      <c r="G299" s="83"/>
      <c r="H299" s="136"/>
      <c r="I299" s="83"/>
      <c r="J299" s="136"/>
      <c r="K299" s="83"/>
      <c r="L299" s="93"/>
      <c r="M299" s="84"/>
      <c r="N299" s="84"/>
      <c r="O299" s="84"/>
      <c r="P299" s="84"/>
    </row>
    <row r="300" spans="1:16" ht="12.75">
      <c r="A300" s="91"/>
      <c r="B300" s="117" t="s">
        <v>28</v>
      </c>
      <c r="C300" s="83"/>
      <c r="D300" s="83"/>
      <c r="E300" s="118" t="s">
        <v>562</v>
      </c>
      <c r="F300" s="83"/>
      <c r="G300" s="83"/>
      <c r="H300" s="136"/>
      <c r="I300" s="83"/>
      <c r="J300" s="136"/>
      <c r="K300" s="83"/>
      <c r="L300" s="93"/>
      <c r="M300" s="84"/>
      <c r="N300" s="84"/>
      <c r="O300" s="84"/>
      <c r="P300" s="84"/>
    </row>
    <row r="301" spans="1:16" ht="13.5" thickBot="1">
      <c r="A301" s="91"/>
      <c r="B301" s="119" t="s">
        <v>30</v>
      </c>
      <c r="C301" s="120"/>
      <c r="D301" s="120"/>
      <c r="E301" s="121" t="s">
        <v>346</v>
      </c>
      <c r="F301" s="120"/>
      <c r="G301" s="120"/>
      <c r="H301" s="138"/>
      <c r="I301" s="120"/>
      <c r="J301" s="138"/>
      <c r="K301" s="120"/>
      <c r="L301" s="93"/>
      <c r="M301" s="84"/>
      <c r="N301" s="84"/>
      <c r="O301" s="84"/>
      <c r="P301" s="84"/>
    </row>
    <row r="302" spans="1:18" ht="13.5" thickTop="1">
      <c r="A302" s="91"/>
      <c r="B302" s="110">
        <v>63</v>
      </c>
      <c r="C302" s="111" t="s">
        <v>354</v>
      </c>
      <c r="D302" s="111"/>
      <c r="E302" s="111" t="s">
        <v>355</v>
      </c>
      <c r="F302" s="112" t="s">
        <v>78</v>
      </c>
      <c r="G302" s="122">
        <v>252.124</v>
      </c>
      <c r="H302" s="139">
        <f>ROUND(0,2)</f>
        <v>0</v>
      </c>
      <c r="I302" s="124">
        <f>ROUND(H302*G302,2)</f>
        <v>0</v>
      </c>
      <c r="J302" s="144">
        <v>0</v>
      </c>
      <c r="K302" s="124">
        <f>IF(ISNUMBER(J302),ROUND(I302*(J302+1),2),0)</f>
        <v>0</v>
      </c>
      <c r="L302" s="93"/>
      <c r="M302" s="84"/>
      <c r="N302" s="84"/>
      <c r="O302" s="84"/>
      <c r="P302" s="84"/>
      <c r="Q302" s="8">
        <f>IF(ISNUMBER(J302),IF(G302&gt;0,IF(H302&gt;0,I302,0),0),0)</f>
        <v>0</v>
      </c>
      <c r="R302" s="8">
        <f>IF(ISNUMBER(J302)=FALSE,I302,0)</f>
        <v>0</v>
      </c>
    </row>
    <row r="303" spans="1:16" ht="12.75">
      <c r="A303" s="91"/>
      <c r="B303" s="117" t="s">
        <v>26</v>
      </c>
      <c r="C303" s="83"/>
      <c r="D303" s="83"/>
      <c r="E303" s="118" t="s">
        <v>22</v>
      </c>
      <c r="F303" s="83"/>
      <c r="G303" s="83"/>
      <c r="H303" s="136"/>
      <c r="I303" s="83"/>
      <c r="J303" s="136"/>
      <c r="K303" s="83"/>
      <c r="L303" s="93"/>
      <c r="M303" s="84"/>
      <c r="N303" s="84"/>
      <c r="O303" s="84"/>
      <c r="P303" s="84"/>
    </row>
    <row r="304" spans="1:16" ht="63.75">
      <c r="A304" s="91"/>
      <c r="B304" s="117" t="s">
        <v>28</v>
      </c>
      <c r="C304" s="83"/>
      <c r="D304" s="83"/>
      <c r="E304" s="118" t="s">
        <v>563</v>
      </c>
      <c r="F304" s="83"/>
      <c r="G304" s="83"/>
      <c r="H304" s="136"/>
      <c r="I304" s="83"/>
      <c r="J304" s="136"/>
      <c r="K304" s="83"/>
      <c r="L304" s="93"/>
      <c r="M304" s="84"/>
      <c r="N304" s="84"/>
      <c r="O304" s="84"/>
      <c r="P304" s="84"/>
    </row>
    <row r="305" spans="1:16" ht="39" thickBot="1">
      <c r="A305" s="91"/>
      <c r="B305" s="119" t="s">
        <v>30</v>
      </c>
      <c r="C305" s="120"/>
      <c r="D305" s="120"/>
      <c r="E305" s="121" t="s">
        <v>357</v>
      </c>
      <c r="F305" s="120"/>
      <c r="G305" s="120"/>
      <c r="H305" s="138"/>
      <c r="I305" s="120"/>
      <c r="J305" s="138"/>
      <c r="K305" s="120"/>
      <c r="L305" s="93"/>
      <c r="M305" s="84"/>
      <c r="N305" s="84"/>
      <c r="O305" s="84"/>
      <c r="P305" s="84"/>
    </row>
    <row r="306" spans="1:18" ht="13.5" thickTop="1">
      <c r="A306" s="91"/>
      <c r="B306" s="110">
        <v>64</v>
      </c>
      <c r="C306" s="111" t="s">
        <v>564</v>
      </c>
      <c r="D306" s="111"/>
      <c r="E306" s="111" t="s">
        <v>565</v>
      </c>
      <c r="F306" s="112" t="s">
        <v>78</v>
      </c>
      <c r="G306" s="122">
        <v>248.154</v>
      </c>
      <c r="H306" s="139">
        <f>ROUND(0,2)</f>
        <v>0</v>
      </c>
      <c r="I306" s="124">
        <f>ROUND(H306*G306,2)</f>
        <v>0</v>
      </c>
      <c r="J306" s="144">
        <v>0</v>
      </c>
      <c r="K306" s="124">
        <f>IF(ISNUMBER(J306),ROUND(I306*(J306+1),2),0)</f>
        <v>0</v>
      </c>
      <c r="L306" s="93"/>
      <c r="M306" s="84"/>
      <c r="N306" s="84"/>
      <c r="O306" s="84"/>
      <c r="P306" s="84"/>
      <c r="Q306" s="8">
        <f>IF(ISNUMBER(J306),IF(G306&gt;0,IF(H306&gt;0,I306,0),0),0)</f>
        <v>0</v>
      </c>
      <c r="R306" s="8">
        <f>IF(ISNUMBER(J306)=FALSE,I306,0)</f>
        <v>0</v>
      </c>
    </row>
    <row r="307" spans="1:16" ht="12.75">
      <c r="A307" s="91"/>
      <c r="B307" s="117" t="s">
        <v>26</v>
      </c>
      <c r="C307" s="83"/>
      <c r="D307" s="83"/>
      <c r="E307" s="118" t="s">
        <v>22</v>
      </c>
      <c r="F307" s="83"/>
      <c r="G307" s="83"/>
      <c r="H307" s="136"/>
      <c r="I307" s="83"/>
      <c r="J307" s="136"/>
      <c r="K307" s="83"/>
      <c r="L307" s="93"/>
      <c r="M307" s="84"/>
      <c r="N307" s="84"/>
      <c r="O307" s="84"/>
      <c r="P307" s="84"/>
    </row>
    <row r="308" spans="1:16" ht="51">
      <c r="A308" s="91"/>
      <c r="B308" s="117" t="s">
        <v>28</v>
      </c>
      <c r="C308" s="83"/>
      <c r="D308" s="83"/>
      <c r="E308" s="118" t="s">
        <v>566</v>
      </c>
      <c r="F308" s="83"/>
      <c r="G308" s="83"/>
      <c r="H308" s="136"/>
      <c r="I308" s="83"/>
      <c r="J308" s="136"/>
      <c r="K308" s="83"/>
      <c r="L308" s="93"/>
      <c r="M308" s="84"/>
      <c r="N308" s="84"/>
      <c r="O308" s="84"/>
      <c r="P308" s="84"/>
    </row>
    <row r="309" spans="1:16" ht="39" thickBot="1">
      <c r="A309" s="91"/>
      <c r="B309" s="119" t="s">
        <v>30</v>
      </c>
      <c r="C309" s="120"/>
      <c r="D309" s="120"/>
      <c r="E309" s="121" t="s">
        <v>357</v>
      </c>
      <c r="F309" s="120"/>
      <c r="G309" s="120"/>
      <c r="H309" s="138"/>
      <c r="I309" s="120"/>
      <c r="J309" s="138"/>
      <c r="K309" s="120"/>
      <c r="L309" s="93"/>
      <c r="M309" s="84"/>
      <c r="N309" s="84"/>
      <c r="O309" s="84"/>
      <c r="P309" s="84"/>
    </row>
    <row r="310" spans="1:18" ht="13.5" thickTop="1">
      <c r="A310" s="91"/>
      <c r="B310" s="110">
        <v>65</v>
      </c>
      <c r="C310" s="111" t="s">
        <v>366</v>
      </c>
      <c r="D310" s="111"/>
      <c r="E310" s="111" t="s">
        <v>367</v>
      </c>
      <c r="F310" s="112" t="s">
        <v>100</v>
      </c>
      <c r="G310" s="122">
        <v>616.2</v>
      </c>
      <c r="H310" s="139">
        <f>ROUND(0,2)</f>
        <v>0</v>
      </c>
      <c r="I310" s="124">
        <f>ROUND(H310*G310,2)</f>
        <v>0</v>
      </c>
      <c r="J310" s="144">
        <v>0</v>
      </c>
      <c r="K310" s="124">
        <f>IF(ISNUMBER(J310),ROUND(I310*(J310+1),2),0)</f>
        <v>0</v>
      </c>
      <c r="L310" s="93"/>
      <c r="M310" s="84"/>
      <c r="N310" s="84"/>
      <c r="O310" s="84"/>
      <c r="P310" s="84"/>
      <c r="Q310" s="8">
        <f>IF(ISNUMBER(J310),IF(G310&gt;0,IF(H310&gt;0,I310,0),0),0)</f>
        <v>0</v>
      </c>
      <c r="R310" s="8">
        <f>IF(ISNUMBER(J310)=FALSE,I310,0)</f>
        <v>0</v>
      </c>
    </row>
    <row r="311" spans="1:16" ht="12.75">
      <c r="A311" s="91"/>
      <c r="B311" s="117" t="s">
        <v>26</v>
      </c>
      <c r="C311" s="83"/>
      <c r="D311" s="83"/>
      <c r="E311" s="118" t="s">
        <v>22</v>
      </c>
      <c r="F311" s="83"/>
      <c r="G311" s="83"/>
      <c r="H311" s="136"/>
      <c r="I311" s="83"/>
      <c r="J311" s="136"/>
      <c r="K311" s="83"/>
      <c r="L311" s="93"/>
      <c r="M311" s="84"/>
      <c r="N311" s="84"/>
      <c r="O311" s="84"/>
      <c r="P311" s="84"/>
    </row>
    <row r="312" spans="1:16" ht="89.25">
      <c r="A312" s="91"/>
      <c r="B312" s="117" t="s">
        <v>28</v>
      </c>
      <c r="C312" s="83"/>
      <c r="D312" s="83"/>
      <c r="E312" s="118" t="s">
        <v>567</v>
      </c>
      <c r="F312" s="83"/>
      <c r="G312" s="83"/>
      <c r="H312" s="136"/>
      <c r="I312" s="83"/>
      <c r="J312" s="136"/>
      <c r="K312" s="83"/>
      <c r="L312" s="93"/>
      <c r="M312" s="84"/>
      <c r="N312" s="84"/>
      <c r="O312" s="84"/>
      <c r="P312" s="84"/>
    </row>
    <row r="313" spans="1:16" ht="39" thickBot="1">
      <c r="A313" s="91"/>
      <c r="B313" s="119" t="s">
        <v>30</v>
      </c>
      <c r="C313" s="120"/>
      <c r="D313" s="120"/>
      <c r="E313" s="121" t="s">
        <v>365</v>
      </c>
      <c r="F313" s="120"/>
      <c r="G313" s="120"/>
      <c r="H313" s="138"/>
      <c r="I313" s="120"/>
      <c r="J313" s="138"/>
      <c r="K313" s="120"/>
      <c r="L313" s="93"/>
      <c r="M313" s="84"/>
      <c r="N313" s="84"/>
      <c r="O313" s="84"/>
      <c r="P313" s="84"/>
    </row>
    <row r="314" spans="1:18" ht="13.5" thickTop="1">
      <c r="A314" s="91"/>
      <c r="B314" s="110">
        <v>66</v>
      </c>
      <c r="C314" s="111" t="s">
        <v>568</v>
      </c>
      <c r="D314" s="111"/>
      <c r="E314" s="111" t="s">
        <v>569</v>
      </c>
      <c r="F314" s="112" t="s">
        <v>100</v>
      </c>
      <c r="G314" s="122">
        <v>1054.2</v>
      </c>
      <c r="H314" s="139">
        <f>ROUND(0,2)</f>
        <v>0</v>
      </c>
      <c r="I314" s="124">
        <f>ROUND(H314*G314,2)</f>
        <v>0</v>
      </c>
      <c r="J314" s="144">
        <v>0</v>
      </c>
      <c r="K314" s="124">
        <f>IF(ISNUMBER(J314),ROUND(I314*(J314+1),2),0)</f>
        <v>0</v>
      </c>
      <c r="L314" s="93"/>
      <c r="M314" s="84"/>
      <c r="N314" s="84"/>
      <c r="O314" s="84"/>
      <c r="P314" s="84"/>
      <c r="Q314" s="8">
        <f>IF(ISNUMBER(J314),IF(G314&gt;0,IF(H314&gt;0,I314,0),0),0)</f>
        <v>0</v>
      </c>
      <c r="R314" s="8">
        <f>IF(ISNUMBER(J314)=FALSE,I314,0)</f>
        <v>0</v>
      </c>
    </row>
    <row r="315" spans="1:16" ht="12.75">
      <c r="A315" s="91"/>
      <c r="B315" s="117" t="s">
        <v>26</v>
      </c>
      <c r="C315" s="83"/>
      <c r="D315" s="83"/>
      <c r="E315" s="118" t="s">
        <v>22</v>
      </c>
      <c r="F315" s="83"/>
      <c r="G315" s="83"/>
      <c r="H315" s="136"/>
      <c r="I315" s="83"/>
      <c r="J315" s="136"/>
      <c r="K315" s="83"/>
      <c r="L315" s="93"/>
      <c r="M315" s="84"/>
      <c r="N315" s="84"/>
      <c r="O315" s="84"/>
      <c r="P315" s="84"/>
    </row>
    <row r="316" spans="1:16" ht="38.25">
      <c r="A316" s="91"/>
      <c r="B316" s="117" t="s">
        <v>28</v>
      </c>
      <c r="C316" s="83"/>
      <c r="D316" s="83"/>
      <c r="E316" s="118" t="s">
        <v>570</v>
      </c>
      <c r="F316" s="83"/>
      <c r="G316" s="83"/>
      <c r="H316" s="136"/>
      <c r="I316" s="83"/>
      <c r="J316" s="136"/>
      <c r="K316" s="83"/>
      <c r="L316" s="93"/>
      <c r="M316" s="84"/>
      <c r="N316" s="84"/>
      <c r="O316" s="84"/>
      <c r="P316" s="84"/>
    </row>
    <row r="317" spans="1:16" ht="39" thickBot="1">
      <c r="A317" s="91"/>
      <c r="B317" s="119" t="s">
        <v>30</v>
      </c>
      <c r="C317" s="120"/>
      <c r="D317" s="120"/>
      <c r="E317" s="121" t="s">
        <v>382</v>
      </c>
      <c r="F317" s="120"/>
      <c r="G317" s="120"/>
      <c r="H317" s="138"/>
      <c r="I317" s="120"/>
      <c r="J317" s="138"/>
      <c r="K317" s="120"/>
      <c r="L317" s="93"/>
      <c r="M317" s="84"/>
      <c r="N317" s="84"/>
      <c r="O317" s="84"/>
      <c r="P317" s="84"/>
    </row>
    <row r="318" spans="1:18" ht="13.5" thickTop="1">
      <c r="A318" s="91"/>
      <c r="B318" s="110">
        <v>67</v>
      </c>
      <c r="C318" s="111" t="s">
        <v>386</v>
      </c>
      <c r="D318" s="111"/>
      <c r="E318" s="111" t="s">
        <v>387</v>
      </c>
      <c r="F318" s="112" t="s">
        <v>100</v>
      </c>
      <c r="G318" s="122">
        <v>134.7</v>
      </c>
      <c r="H318" s="139">
        <f>ROUND(0,2)</f>
        <v>0</v>
      </c>
      <c r="I318" s="124">
        <f>ROUND(H318*G318,2)</f>
        <v>0</v>
      </c>
      <c r="J318" s="144">
        <v>0</v>
      </c>
      <c r="K318" s="124">
        <f>IF(ISNUMBER(J318),ROUND(I318*(J318+1),2),0)</f>
        <v>0</v>
      </c>
      <c r="L318" s="93"/>
      <c r="M318" s="84"/>
      <c r="N318" s="84"/>
      <c r="O318" s="84"/>
      <c r="P318" s="84"/>
      <c r="Q318" s="8">
        <f>IF(ISNUMBER(J318),IF(G318&gt;0,IF(H318&gt;0,I318,0),0),0)</f>
        <v>0</v>
      </c>
      <c r="R318" s="8">
        <f>IF(ISNUMBER(J318)=FALSE,I318,0)</f>
        <v>0</v>
      </c>
    </row>
    <row r="319" spans="1:16" ht="12.75">
      <c r="A319" s="91"/>
      <c r="B319" s="117" t="s">
        <v>26</v>
      </c>
      <c r="C319" s="83"/>
      <c r="D319" s="83"/>
      <c r="E319" s="118" t="s">
        <v>571</v>
      </c>
      <c r="F319" s="83"/>
      <c r="G319" s="83"/>
      <c r="H319" s="136"/>
      <c r="I319" s="83"/>
      <c r="J319" s="136"/>
      <c r="K319" s="83"/>
      <c r="L319" s="93"/>
      <c r="M319" s="84"/>
      <c r="N319" s="84"/>
      <c r="O319" s="84"/>
      <c r="P319" s="84"/>
    </row>
    <row r="320" spans="1:16" ht="12.75">
      <c r="A320" s="91"/>
      <c r="B320" s="117" t="s">
        <v>28</v>
      </c>
      <c r="C320" s="83"/>
      <c r="D320" s="83"/>
      <c r="E320" s="118" t="s">
        <v>572</v>
      </c>
      <c r="F320" s="83"/>
      <c r="G320" s="83"/>
      <c r="H320" s="136"/>
      <c r="I320" s="83"/>
      <c r="J320" s="136"/>
      <c r="K320" s="83"/>
      <c r="L320" s="93"/>
      <c r="M320" s="84"/>
      <c r="N320" s="84"/>
      <c r="O320" s="84"/>
      <c r="P320" s="84"/>
    </row>
    <row r="321" spans="1:16" ht="90" thickBot="1">
      <c r="A321" s="91"/>
      <c r="B321" s="119" t="s">
        <v>30</v>
      </c>
      <c r="C321" s="120"/>
      <c r="D321" s="120"/>
      <c r="E321" s="121" t="s">
        <v>389</v>
      </c>
      <c r="F321" s="120"/>
      <c r="G321" s="120"/>
      <c r="H321" s="138"/>
      <c r="I321" s="120"/>
      <c r="J321" s="138"/>
      <c r="K321" s="120"/>
      <c r="L321" s="93"/>
      <c r="M321" s="84"/>
      <c r="N321" s="84"/>
      <c r="O321" s="84"/>
      <c r="P321" s="84"/>
    </row>
    <row r="322" spans="1:18" ht="13.5" thickTop="1">
      <c r="A322" s="91"/>
      <c r="B322" s="110">
        <v>68</v>
      </c>
      <c r="C322" s="111" t="s">
        <v>573</v>
      </c>
      <c r="D322" s="111"/>
      <c r="E322" s="111" t="s">
        <v>574</v>
      </c>
      <c r="F322" s="112" t="s">
        <v>78</v>
      </c>
      <c r="G322" s="122">
        <v>9.78</v>
      </c>
      <c r="H322" s="139">
        <f>ROUND(0,2)</f>
        <v>0</v>
      </c>
      <c r="I322" s="124">
        <f>ROUND(H322*G322,2)</f>
        <v>0</v>
      </c>
      <c r="J322" s="144">
        <v>0</v>
      </c>
      <c r="K322" s="124">
        <f>IF(ISNUMBER(J322),ROUND(I322*(J322+1),2),0)</f>
        <v>0</v>
      </c>
      <c r="L322" s="93"/>
      <c r="M322" s="84"/>
      <c r="N322" s="84"/>
      <c r="O322" s="84"/>
      <c r="P322" s="84"/>
      <c r="Q322" s="8">
        <f>IF(ISNUMBER(J322),IF(G322&gt;0,IF(H322&gt;0,I322,0),0),0)</f>
        <v>0</v>
      </c>
      <c r="R322" s="8">
        <f>IF(ISNUMBER(J322)=FALSE,I322,0)</f>
        <v>0</v>
      </c>
    </row>
    <row r="323" spans="1:16" ht="12.75">
      <c r="A323" s="91"/>
      <c r="B323" s="117" t="s">
        <v>26</v>
      </c>
      <c r="C323" s="83"/>
      <c r="D323" s="83"/>
      <c r="E323" s="118" t="s">
        <v>22</v>
      </c>
      <c r="F323" s="83"/>
      <c r="G323" s="83"/>
      <c r="H323" s="136"/>
      <c r="I323" s="83"/>
      <c r="J323" s="136"/>
      <c r="K323" s="83"/>
      <c r="L323" s="93"/>
      <c r="M323" s="84"/>
      <c r="N323" s="84"/>
      <c r="O323" s="84"/>
      <c r="P323" s="84"/>
    </row>
    <row r="324" spans="1:16" ht="12.75">
      <c r="A324" s="91"/>
      <c r="B324" s="117" t="s">
        <v>28</v>
      </c>
      <c r="C324" s="83"/>
      <c r="D324" s="83"/>
      <c r="E324" s="118" t="s">
        <v>575</v>
      </c>
      <c r="F324" s="83"/>
      <c r="G324" s="83"/>
      <c r="H324" s="136"/>
      <c r="I324" s="83"/>
      <c r="J324" s="136"/>
      <c r="K324" s="83"/>
      <c r="L324" s="93"/>
      <c r="M324" s="84"/>
      <c r="N324" s="84"/>
      <c r="O324" s="84"/>
      <c r="P324" s="84"/>
    </row>
    <row r="325" spans="1:16" ht="90" thickBot="1">
      <c r="A325" s="91"/>
      <c r="B325" s="119" t="s">
        <v>30</v>
      </c>
      <c r="C325" s="120"/>
      <c r="D325" s="120"/>
      <c r="E325" s="121" t="s">
        <v>576</v>
      </c>
      <c r="F325" s="120"/>
      <c r="G325" s="120"/>
      <c r="H325" s="138"/>
      <c r="I325" s="120"/>
      <c r="J325" s="138"/>
      <c r="K325" s="120"/>
      <c r="L325" s="93"/>
      <c r="M325" s="84"/>
      <c r="N325" s="84"/>
      <c r="O325" s="84"/>
      <c r="P325" s="84"/>
    </row>
    <row r="326" spans="1:18" ht="13.5" thickTop="1">
      <c r="A326" s="91"/>
      <c r="B326" s="110">
        <v>69</v>
      </c>
      <c r="C326" s="111" t="s">
        <v>577</v>
      </c>
      <c r="D326" s="111"/>
      <c r="E326" s="111" t="s">
        <v>578</v>
      </c>
      <c r="F326" s="112" t="s">
        <v>78</v>
      </c>
      <c r="G326" s="122">
        <v>6975.67</v>
      </c>
      <c r="H326" s="139">
        <f>ROUND(0,2)</f>
        <v>0</v>
      </c>
      <c r="I326" s="124">
        <f>ROUND(H326*G326,2)</f>
        <v>0</v>
      </c>
      <c r="J326" s="144">
        <v>0</v>
      </c>
      <c r="K326" s="124">
        <f>IF(ISNUMBER(J326),ROUND(I326*(J326+1),2),0)</f>
        <v>0</v>
      </c>
      <c r="L326" s="93"/>
      <c r="M326" s="84"/>
      <c r="N326" s="84"/>
      <c r="O326" s="84"/>
      <c r="P326" s="84"/>
      <c r="Q326" s="8">
        <f>IF(ISNUMBER(J326),IF(G326&gt;0,IF(H326&gt;0,I326,0),0),0)</f>
        <v>0</v>
      </c>
      <c r="R326" s="8">
        <f>IF(ISNUMBER(J326)=FALSE,I326,0)</f>
        <v>0</v>
      </c>
    </row>
    <row r="327" spans="1:16" ht="12.75">
      <c r="A327" s="91"/>
      <c r="B327" s="117" t="s">
        <v>26</v>
      </c>
      <c r="C327" s="83"/>
      <c r="D327" s="83"/>
      <c r="E327" s="118" t="s">
        <v>22</v>
      </c>
      <c r="F327" s="83"/>
      <c r="G327" s="83"/>
      <c r="H327" s="136"/>
      <c r="I327" s="83"/>
      <c r="J327" s="136"/>
      <c r="K327" s="83"/>
      <c r="L327" s="93"/>
      <c r="M327" s="84"/>
      <c r="N327" s="84"/>
      <c r="O327" s="84"/>
      <c r="P327" s="84"/>
    </row>
    <row r="328" spans="1:16" ht="12.75">
      <c r="A328" s="91"/>
      <c r="B328" s="117" t="s">
        <v>28</v>
      </c>
      <c r="C328" s="83"/>
      <c r="D328" s="83"/>
      <c r="E328" s="118" t="s">
        <v>579</v>
      </c>
      <c r="F328" s="83"/>
      <c r="G328" s="83"/>
      <c r="H328" s="136"/>
      <c r="I328" s="83"/>
      <c r="J328" s="136"/>
      <c r="K328" s="83"/>
      <c r="L328" s="93"/>
      <c r="M328" s="84"/>
      <c r="N328" s="84"/>
      <c r="O328" s="84"/>
      <c r="P328" s="84"/>
    </row>
    <row r="329" spans="1:16" ht="13.5" thickBot="1">
      <c r="A329" s="91"/>
      <c r="B329" s="119" t="s">
        <v>30</v>
      </c>
      <c r="C329" s="120"/>
      <c r="D329" s="120"/>
      <c r="E329" s="121" t="s">
        <v>580</v>
      </c>
      <c r="F329" s="120"/>
      <c r="G329" s="120"/>
      <c r="H329" s="138"/>
      <c r="I329" s="120"/>
      <c r="J329" s="138"/>
      <c r="K329" s="120"/>
      <c r="L329" s="93"/>
      <c r="M329" s="84"/>
      <c r="N329" s="84"/>
      <c r="O329" s="84"/>
      <c r="P329" s="84"/>
    </row>
    <row r="330" spans="1:18" ht="13.5" thickTop="1">
      <c r="A330" s="91"/>
      <c r="B330" s="110">
        <v>70</v>
      </c>
      <c r="C330" s="111" t="s">
        <v>422</v>
      </c>
      <c r="D330" s="111"/>
      <c r="E330" s="111" t="s">
        <v>423</v>
      </c>
      <c r="F330" s="112" t="s">
        <v>129</v>
      </c>
      <c r="G330" s="122">
        <v>1</v>
      </c>
      <c r="H330" s="139">
        <f>ROUND(0,2)</f>
        <v>0</v>
      </c>
      <c r="I330" s="124">
        <f>ROUND(H330*G330,2)</f>
        <v>0</v>
      </c>
      <c r="J330" s="144">
        <v>0</v>
      </c>
      <c r="K330" s="124">
        <f>IF(ISNUMBER(J330),ROUND(I330*(J330+1),2),0)</f>
        <v>0</v>
      </c>
      <c r="L330" s="93"/>
      <c r="M330" s="84"/>
      <c r="N330" s="84"/>
      <c r="O330" s="84"/>
      <c r="P330" s="84"/>
      <c r="Q330" s="8">
        <f>IF(ISNUMBER(J330),IF(G330&gt;0,IF(H330&gt;0,I330,0),0),0)</f>
        <v>0</v>
      </c>
      <c r="R330" s="8">
        <f>IF(ISNUMBER(J330)=FALSE,I330,0)</f>
        <v>0</v>
      </c>
    </row>
    <row r="331" spans="1:16" ht="12.75">
      <c r="A331" s="91"/>
      <c r="B331" s="117" t="s">
        <v>26</v>
      </c>
      <c r="C331" s="83"/>
      <c r="D331" s="83"/>
      <c r="E331" s="118" t="s">
        <v>130</v>
      </c>
      <c r="F331" s="83"/>
      <c r="G331" s="83"/>
      <c r="H331" s="136"/>
      <c r="I331" s="83"/>
      <c r="J331" s="136"/>
      <c r="K331" s="83"/>
      <c r="L331" s="93"/>
      <c r="M331" s="84"/>
      <c r="N331" s="84"/>
      <c r="O331" s="84"/>
      <c r="P331" s="84"/>
    </row>
    <row r="332" spans="1:16" ht="12.75">
      <c r="A332" s="91"/>
      <c r="B332" s="117" t="s">
        <v>28</v>
      </c>
      <c r="C332" s="83"/>
      <c r="D332" s="83"/>
      <c r="E332" s="118" t="s">
        <v>439</v>
      </c>
      <c r="F332" s="83"/>
      <c r="G332" s="83"/>
      <c r="H332" s="136"/>
      <c r="I332" s="83"/>
      <c r="J332" s="136"/>
      <c r="K332" s="83"/>
      <c r="L332" s="93"/>
      <c r="M332" s="84"/>
      <c r="N332" s="84"/>
      <c r="O332" s="84"/>
      <c r="P332" s="84"/>
    </row>
    <row r="333" spans="1:16" ht="90" thickBot="1">
      <c r="A333" s="91"/>
      <c r="B333" s="119" t="s">
        <v>30</v>
      </c>
      <c r="C333" s="120"/>
      <c r="D333" s="120"/>
      <c r="E333" s="121" t="s">
        <v>425</v>
      </c>
      <c r="F333" s="120"/>
      <c r="G333" s="120"/>
      <c r="H333" s="138"/>
      <c r="I333" s="120"/>
      <c r="J333" s="138"/>
      <c r="K333" s="120"/>
      <c r="L333" s="93"/>
      <c r="M333" s="84"/>
      <c r="N333" s="84"/>
      <c r="O333" s="84"/>
      <c r="P333" s="84"/>
    </row>
    <row r="334" spans="1:18" ht="13.5" thickTop="1">
      <c r="A334" s="91"/>
      <c r="B334" s="110">
        <v>71</v>
      </c>
      <c r="C334" s="111" t="s">
        <v>581</v>
      </c>
      <c r="D334" s="111"/>
      <c r="E334" s="111" t="s">
        <v>582</v>
      </c>
      <c r="F334" s="112" t="s">
        <v>100</v>
      </c>
      <c r="G334" s="122">
        <v>23.6</v>
      </c>
      <c r="H334" s="139">
        <f>ROUND(0,2)</f>
        <v>0</v>
      </c>
      <c r="I334" s="124">
        <f>ROUND(H334*G334,2)</f>
        <v>0</v>
      </c>
      <c r="J334" s="144">
        <v>0</v>
      </c>
      <c r="K334" s="124">
        <f>IF(ISNUMBER(J334),ROUND(I334*(J334+1),2),0)</f>
        <v>0</v>
      </c>
      <c r="L334" s="93"/>
      <c r="M334" s="84"/>
      <c r="N334" s="84"/>
      <c r="O334" s="84"/>
      <c r="P334" s="84"/>
      <c r="Q334" s="8">
        <f>IF(ISNUMBER(J334),IF(G334&gt;0,IF(H334&gt;0,I334,0),0),0)</f>
        <v>0</v>
      </c>
      <c r="R334" s="8">
        <f>IF(ISNUMBER(J334)=FALSE,I334,0)</f>
        <v>0</v>
      </c>
    </row>
    <row r="335" spans="1:16" ht="12.75">
      <c r="A335" s="91"/>
      <c r="B335" s="117" t="s">
        <v>26</v>
      </c>
      <c r="C335" s="83"/>
      <c r="D335" s="83"/>
      <c r="E335" s="118" t="s">
        <v>130</v>
      </c>
      <c r="F335" s="83"/>
      <c r="G335" s="83"/>
      <c r="H335" s="136"/>
      <c r="I335" s="83"/>
      <c r="J335" s="136"/>
      <c r="K335" s="83"/>
      <c r="L335" s="93"/>
      <c r="M335" s="84"/>
      <c r="N335" s="84"/>
      <c r="O335" s="84"/>
      <c r="P335" s="84"/>
    </row>
    <row r="336" spans="1:16" ht="12.75">
      <c r="A336" s="91"/>
      <c r="B336" s="117" t="s">
        <v>28</v>
      </c>
      <c r="C336" s="83"/>
      <c r="D336" s="83"/>
      <c r="E336" s="118" t="s">
        <v>583</v>
      </c>
      <c r="F336" s="83"/>
      <c r="G336" s="83"/>
      <c r="H336" s="136"/>
      <c r="I336" s="83"/>
      <c r="J336" s="136"/>
      <c r="K336" s="83"/>
      <c r="L336" s="93"/>
      <c r="M336" s="84"/>
      <c r="N336" s="84"/>
      <c r="O336" s="84"/>
      <c r="P336" s="84"/>
    </row>
    <row r="337" spans="1:16" ht="77.25" thickBot="1">
      <c r="A337" s="91"/>
      <c r="B337" s="119" t="s">
        <v>30</v>
      </c>
      <c r="C337" s="120"/>
      <c r="D337" s="120"/>
      <c r="E337" s="121" t="s">
        <v>435</v>
      </c>
      <c r="F337" s="120"/>
      <c r="G337" s="120"/>
      <c r="H337" s="138"/>
      <c r="I337" s="120"/>
      <c r="J337" s="138"/>
      <c r="K337" s="120"/>
      <c r="L337" s="93"/>
      <c r="M337" s="84"/>
      <c r="N337" s="84"/>
      <c r="O337" s="84"/>
      <c r="P337" s="84"/>
    </row>
    <row r="338" spans="1:19" ht="25" customHeight="1" thickBot="1" thickTop="1">
      <c r="A338" s="91"/>
      <c r="B338" s="83"/>
      <c r="C338" s="126">
        <v>9</v>
      </c>
      <c r="D338" s="83"/>
      <c r="E338" s="127" t="s">
        <v>441</v>
      </c>
      <c r="F338" s="128" t="s">
        <v>70</v>
      </c>
      <c r="G338" s="129">
        <f>I274+I278+I282+I286+I290+I294+I298+I302+I306+I310+I314+I318+I322+I326+I330+I334</f>
        <v>0</v>
      </c>
      <c r="H338" s="140" t="s">
        <v>72</v>
      </c>
      <c r="I338" s="130">
        <f>(K338-G338)</f>
        <v>0</v>
      </c>
      <c r="J338" s="140" t="s">
        <v>71</v>
      </c>
      <c r="K338" s="129">
        <f>K274+K278+K282+K286+K290+K294+K298+K302+K306+K310+K314+K318+K322+K326+K330+K334</f>
        <v>0</v>
      </c>
      <c r="L338" s="93"/>
      <c r="M338" s="84"/>
      <c r="N338" s="84"/>
      <c r="O338" s="84"/>
      <c r="P338" s="84"/>
      <c r="Q338" s="8">
        <f>0+Q274+Q278+Q282+Q286+Q290+Q294+Q298+Q302+Q306+Q310+Q314+Q318+Q322+Q326+Q330+Q334</f>
        <v>0</v>
      </c>
      <c r="R338" s="8">
        <f>0+R274+R278+R282+R286+R290+R294+R298+R302+R306+R310+R314+R318+R322+R326+R330+R334</f>
        <v>0</v>
      </c>
      <c r="S338" s="51">
        <f>Q338*(1+I338)+R338</f>
        <v>0</v>
      </c>
    </row>
    <row r="339" spans="1:16" ht="25" customHeight="1" thickBot="1" thickTop="1">
      <c r="A339" s="91"/>
      <c r="B339" s="131"/>
      <c r="C339" s="131"/>
      <c r="D339" s="131"/>
      <c r="E339" s="131"/>
      <c r="F339" s="132" t="s">
        <v>73</v>
      </c>
      <c r="G339" s="133">
        <f>I274+I278+I282+I286+I290+I294+I298+I302+I306+I310+I314+I318+I322+I326+I330+I334</f>
        <v>0</v>
      </c>
      <c r="H339" s="141" t="s">
        <v>74</v>
      </c>
      <c r="I339" s="134">
        <f>0+I338</f>
        <v>0</v>
      </c>
      <c r="J339" s="141" t="s">
        <v>75</v>
      </c>
      <c r="K339" s="133">
        <f>K274+K278+K282+K286+K290+K294+K298+K302+K306+K310+K314+K318+K322+K326+K330+K334</f>
        <v>0</v>
      </c>
      <c r="L339" s="93"/>
      <c r="M339" s="84"/>
      <c r="N339" s="84"/>
      <c r="O339" s="84"/>
      <c r="P339" s="84"/>
    </row>
    <row r="340" spans="1:16" ht="12.75">
      <c r="A340" s="94"/>
      <c r="B340" s="86"/>
      <c r="C340" s="86"/>
      <c r="D340" s="86"/>
      <c r="E340" s="86"/>
      <c r="F340" s="86"/>
      <c r="G340" s="86"/>
      <c r="H340" s="142"/>
      <c r="I340" s="86"/>
      <c r="J340" s="142"/>
      <c r="K340" s="86"/>
      <c r="L340" s="95"/>
      <c r="M340" s="84"/>
      <c r="N340" s="84"/>
      <c r="O340" s="84"/>
      <c r="P340" s="84"/>
    </row>
    <row r="341" spans="1:16" ht="12.75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4"/>
      <c r="N341" s="84"/>
      <c r="O341" s="84"/>
      <c r="P341" s="84"/>
    </row>
    <row r="342" ht="12.75"/>
  </sheetData>
  <autoFilter ref="A1:S1"/>
  <mergeCells count="243">
    <mergeCell ref="A1:A2"/>
    <mergeCell ref="A3:F3"/>
    <mergeCell ref="B4:C5"/>
    <mergeCell ref="B6:I6"/>
    <mergeCell ref="B8:C9"/>
    <mergeCell ref="A10:D10"/>
    <mergeCell ref="A11:G11"/>
    <mergeCell ref="A12:G12"/>
    <mergeCell ref="A13:G13"/>
    <mergeCell ref="B17:C18"/>
    <mergeCell ref="B19:D19"/>
    <mergeCell ref="E19:F19"/>
    <mergeCell ref="B28:C29"/>
    <mergeCell ref="B33:D33"/>
    <mergeCell ref="B34:D34"/>
    <mergeCell ref="B35:D35"/>
    <mergeCell ref="B37:D37"/>
    <mergeCell ref="B38:D38"/>
    <mergeCell ref="B39:D39"/>
    <mergeCell ref="B41:D41"/>
    <mergeCell ref="B42:D42"/>
    <mergeCell ref="B43:D43"/>
    <mergeCell ref="B45:D45"/>
    <mergeCell ref="B46:D46"/>
    <mergeCell ref="B47:D47"/>
    <mergeCell ref="B49:D49"/>
    <mergeCell ref="B50:D50"/>
    <mergeCell ref="B51:D51"/>
    <mergeCell ref="B53:D53"/>
    <mergeCell ref="B54:D54"/>
    <mergeCell ref="B55:D55"/>
    <mergeCell ref="B57:D57"/>
    <mergeCell ref="B58:D58"/>
    <mergeCell ref="B59:D59"/>
    <mergeCell ref="B61:D61"/>
    <mergeCell ref="B62:D62"/>
    <mergeCell ref="B63:D63"/>
    <mergeCell ref="B65:D65"/>
    <mergeCell ref="B66:D66"/>
    <mergeCell ref="B67:D67"/>
    <mergeCell ref="B69:D69"/>
    <mergeCell ref="B70:D70"/>
    <mergeCell ref="B71:D71"/>
    <mergeCell ref="B73:D73"/>
    <mergeCell ref="B74:D74"/>
    <mergeCell ref="B75:D75"/>
    <mergeCell ref="B77:D77"/>
    <mergeCell ref="B78:D78"/>
    <mergeCell ref="B79:D79"/>
    <mergeCell ref="B81:D81"/>
    <mergeCell ref="B82:D82"/>
    <mergeCell ref="B83:D83"/>
    <mergeCell ref="B31:K31"/>
    <mergeCell ref="B20:D20"/>
    <mergeCell ref="B88:D88"/>
    <mergeCell ref="B89:D89"/>
    <mergeCell ref="B90:D90"/>
    <mergeCell ref="B92:D92"/>
    <mergeCell ref="B93:D93"/>
    <mergeCell ref="B94:D94"/>
    <mergeCell ref="B96:D96"/>
    <mergeCell ref="B97:D97"/>
    <mergeCell ref="B98:D98"/>
    <mergeCell ref="B100:D100"/>
    <mergeCell ref="B101:D101"/>
    <mergeCell ref="B102:D102"/>
    <mergeCell ref="B104:D104"/>
    <mergeCell ref="B105:D105"/>
    <mergeCell ref="B106:D106"/>
    <mergeCell ref="B108:D108"/>
    <mergeCell ref="B109:D109"/>
    <mergeCell ref="B110:D110"/>
    <mergeCell ref="B112:D112"/>
    <mergeCell ref="B113:D113"/>
    <mergeCell ref="B114:D114"/>
    <mergeCell ref="B116:D116"/>
    <mergeCell ref="B117:D117"/>
    <mergeCell ref="B118:D118"/>
    <mergeCell ref="B120:D120"/>
    <mergeCell ref="B121:D121"/>
    <mergeCell ref="B122:D122"/>
    <mergeCell ref="B124:D124"/>
    <mergeCell ref="B125:D125"/>
    <mergeCell ref="B126:D126"/>
    <mergeCell ref="B128:D128"/>
    <mergeCell ref="B129:D129"/>
    <mergeCell ref="B130:D130"/>
    <mergeCell ref="B132:D132"/>
    <mergeCell ref="B133:D133"/>
    <mergeCell ref="B134:D134"/>
    <mergeCell ref="B136:D136"/>
    <mergeCell ref="B137:D137"/>
    <mergeCell ref="B138:D138"/>
    <mergeCell ref="B140:D140"/>
    <mergeCell ref="B141:D141"/>
    <mergeCell ref="B142:D142"/>
    <mergeCell ref="B144:D144"/>
    <mergeCell ref="B145:D145"/>
    <mergeCell ref="B146:D146"/>
    <mergeCell ref="B148:D148"/>
    <mergeCell ref="B149:D149"/>
    <mergeCell ref="B150:D150"/>
    <mergeCell ref="B152:D152"/>
    <mergeCell ref="B153:D153"/>
    <mergeCell ref="B154:D154"/>
    <mergeCell ref="B156:D156"/>
    <mergeCell ref="B157:D157"/>
    <mergeCell ref="B158:D158"/>
    <mergeCell ref="B160:D160"/>
    <mergeCell ref="B161:D161"/>
    <mergeCell ref="B162:D162"/>
    <mergeCell ref="B164:D164"/>
    <mergeCell ref="B165:D165"/>
    <mergeCell ref="B166:D166"/>
    <mergeCell ref="B168:D168"/>
    <mergeCell ref="B169:D169"/>
    <mergeCell ref="B170:D170"/>
    <mergeCell ref="B86:K86"/>
    <mergeCell ref="B21:D21"/>
    <mergeCell ref="B175:D175"/>
    <mergeCell ref="B176:D176"/>
    <mergeCell ref="B177:D177"/>
    <mergeCell ref="B179:D179"/>
    <mergeCell ref="B180:D180"/>
    <mergeCell ref="B181:D181"/>
    <mergeCell ref="B183:D183"/>
    <mergeCell ref="B184:D184"/>
    <mergeCell ref="B185:D185"/>
    <mergeCell ref="B187:D187"/>
    <mergeCell ref="B188:D188"/>
    <mergeCell ref="B189:D189"/>
    <mergeCell ref="B173:K173"/>
    <mergeCell ref="B22:D22"/>
    <mergeCell ref="B194:D194"/>
    <mergeCell ref="B195:D195"/>
    <mergeCell ref="B196:D196"/>
    <mergeCell ref="B198:D198"/>
    <mergeCell ref="B199:D199"/>
    <mergeCell ref="B200:D200"/>
    <mergeCell ref="B202:D202"/>
    <mergeCell ref="B203:D203"/>
    <mergeCell ref="B204:D204"/>
    <mergeCell ref="B206:D206"/>
    <mergeCell ref="B207:D207"/>
    <mergeCell ref="B208:D208"/>
    <mergeCell ref="B210:D210"/>
    <mergeCell ref="B211:D211"/>
    <mergeCell ref="B212:D212"/>
    <mergeCell ref="B214:D214"/>
    <mergeCell ref="B215:D215"/>
    <mergeCell ref="B216:D216"/>
    <mergeCell ref="B218:D218"/>
    <mergeCell ref="B219:D219"/>
    <mergeCell ref="B220:D220"/>
    <mergeCell ref="B222:D222"/>
    <mergeCell ref="B223:D223"/>
    <mergeCell ref="B224:D224"/>
    <mergeCell ref="B226:D226"/>
    <mergeCell ref="B227:D227"/>
    <mergeCell ref="B228:D228"/>
    <mergeCell ref="B230:D230"/>
    <mergeCell ref="B231:D231"/>
    <mergeCell ref="B232:D232"/>
    <mergeCell ref="B234:D234"/>
    <mergeCell ref="B235:D235"/>
    <mergeCell ref="B236:D236"/>
    <mergeCell ref="B192:K192"/>
    <mergeCell ref="B23:D23"/>
    <mergeCell ref="B241:D241"/>
    <mergeCell ref="B242:D242"/>
    <mergeCell ref="B243:D243"/>
    <mergeCell ref="B239:K239"/>
    <mergeCell ref="B24:D24"/>
    <mergeCell ref="B248:D248"/>
    <mergeCell ref="B249:D249"/>
    <mergeCell ref="B250:D250"/>
    <mergeCell ref="B252:D252"/>
    <mergeCell ref="B253:D253"/>
    <mergeCell ref="B254:D254"/>
    <mergeCell ref="B256:D256"/>
    <mergeCell ref="B257:D257"/>
    <mergeCell ref="B258:D258"/>
    <mergeCell ref="B260:D260"/>
    <mergeCell ref="B261:D261"/>
    <mergeCell ref="B262:D262"/>
    <mergeCell ref="B264:D264"/>
    <mergeCell ref="B265:D265"/>
    <mergeCell ref="B266:D266"/>
    <mergeCell ref="B268:D268"/>
    <mergeCell ref="B269:D269"/>
    <mergeCell ref="B270:D270"/>
    <mergeCell ref="B246:K246"/>
    <mergeCell ref="B25:D25"/>
    <mergeCell ref="B275:D275"/>
    <mergeCell ref="B276:D276"/>
    <mergeCell ref="B277:D277"/>
    <mergeCell ref="B279:D279"/>
    <mergeCell ref="B280:D280"/>
    <mergeCell ref="B281:D281"/>
    <mergeCell ref="B283:D283"/>
    <mergeCell ref="B284:D284"/>
    <mergeCell ref="B285:D285"/>
    <mergeCell ref="B287:D287"/>
    <mergeCell ref="B288:D288"/>
    <mergeCell ref="B289:D289"/>
    <mergeCell ref="B291:D291"/>
    <mergeCell ref="B292:D292"/>
    <mergeCell ref="B293:D293"/>
    <mergeCell ref="B295:D295"/>
    <mergeCell ref="B296:D296"/>
    <mergeCell ref="B297:D297"/>
    <mergeCell ref="B299:D299"/>
    <mergeCell ref="B300:D300"/>
    <mergeCell ref="B301:D301"/>
    <mergeCell ref="B303:D303"/>
    <mergeCell ref="B304:D304"/>
    <mergeCell ref="B305:D305"/>
    <mergeCell ref="B307:D307"/>
    <mergeCell ref="B308:D308"/>
    <mergeCell ref="B309:D309"/>
    <mergeCell ref="B311:D311"/>
    <mergeCell ref="B312:D312"/>
    <mergeCell ref="B313:D313"/>
    <mergeCell ref="B315:D315"/>
    <mergeCell ref="B316:D316"/>
    <mergeCell ref="B317:D317"/>
    <mergeCell ref="B319:D319"/>
    <mergeCell ref="B320:D320"/>
    <mergeCell ref="B321:D321"/>
    <mergeCell ref="B323:D323"/>
    <mergeCell ref="B324:D324"/>
    <mergeCell ref="B325:D325"/>
    <mergeCell ref="B327:D327"/>
    <mergeCell ref="B328:D328"/>
    <mergeCell ref="B329:D329"/>
    <mergeCell ref="B331:D331"/>
    <mergeCell ref="B332:D332"/>
    <mergeCell ref="B333:D333"/>
    <mergeCell ref="B335:D335"/>
    <mergeCell ref="B336:D336"/>
    <mergeCell ref="B337:D337"/>
    <mergeCell ref="B273:K273"/>
    <mergeCell ref="B26:D26"/>
  </mergeCells>
  <printOptions/>
  <pageMargins left="0.393700787401575" right="0.393700787401575" top="0.590551181102362" bottom="0.393700787401575" header="0.196850393700787" footer="0.15748031496063"/>
  <pageSetup fitToHeight="0" fitToWidth="1" horizontalDpi="600" verticalDpi="600" orientation="portrait" paperSize="9"/>
  <headerFooter>
    <oddFooter>&amp;LOTSKP 2019 &amp;CRekonstrukce silnice III/3665 Hradec nad Svitavou | Silnice III/36625 a III/3662&amp;R&amp;P/&amp;N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