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decek\Desktop\ZDS pro Synka\"/>
    </mc:Choice>
  </mc:AlternateContent>
  <xr:revisionPtr revIDLastSave="0" documentId="13_ncr:1_{25A3B928-3480-4EA5-AEF9-51C4BA9E115C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kupina 1,2,3,4,5,6" sheetId="1" r:id="rId1"/>
  </sheets>
  <definedNames>
    <definedName name="_xlnm.Print_Area" localSheetId="0">'Skupina 1,2,3,4,5,6'!$A$1:$X$48</definedName>
  </definedNames>
  <calcPr calcId="181029"/>
</workbook>
</file>

<file path=xl/calcChain.xml><?xml version="1.0" encoding="utf-8"?>
<calcChain xmlns="http://schemas.openxmlformats.org/spreadsheetml/2006/main">
  <c r="K6" i="1" l="1"/>
  <c r="D9" i="1" l="1"/>
  <c r="V6" i="1" l="1"/>
  <c r="V5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E14" i="1"/>
  <c r="D14" i="1"/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M14" i="1" l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K13" i="1"/>
  <c r="J13" i="1"/>
  <c r="M13" i="1" l="1"/>
  <c r="X5" i="1" s="1"/>
  <c r="O13" i="1"/>
  <c r="N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W13" i="1"/>
  <c r="V13" i="1"/>
  <c r="H13" i="1"/>
  <c r="G13" i="1"/>
  <c r="E13" i="1"/>
  <c r="D13" i="1"/>
  <c r="Q6" i="1"/>
  <c r="X4" i="1" l="1"/>
  <c r="W5" i="1"/>
  <c r="W7" i="1" s="1"/>
  <c r="W4" i="1"/>
  <c r="D5" i="1"/>
  <c r="D6" i="1" s="1"/>
  <c r="W6" i="1"/>
  <c r="Q13" i="1"/>
  <c r="R4" i="1" s="1"/>
  <c r="P13" i="1"/>
  <c r="L13" i="1"/>
  <c r="I13" i="1"/>
  <c r="D7" i="1" s="1"/>
  <c r="X13" i="1"/>
  <c r="D8" i="1" s="1"/>
  <c r="Q4" i="1" l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14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14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F41" i="1" l="1"/>
  <c r="F27" i="1"/>
  <c r="R13" i="1"/>
  <c r="S13" i="1"/>
  <c r="F17" i="1"/>
  <c r="F18" i="1"/>
  <c r="F20" i="1"/>
  <c r="F21" i="1"/>
  <c r="F22" i="1"/>
  <c r="F23" i="1"/>
  <c r="F33" i="1"/>
  <c r="F34" i="1"/>
  <c r="T13" i="1" l="1"/>
  <c r="K4" i="1" s="1"/>
  <c r="L5" i="1" s="1"/>
  <c r="U13" i="1"/>
  <c r="F37" i="1"/>
  <c r="F35" i="1"/>
  <c r="F30" i="1"/>
  <c r="F19" i="1"/>
  <c r="F42" i="1"/>
  <c r="F29" i="1"/>
  <c r="F14" i="1"/>
  <c r="F38" i="1"/>
  <c r="F26" i="1"/>
  <c r="F25" i="1"/>
  <c r="F40" i="1"/>
  <c r="F32" i="1"/>
  <c r="F24" i="1"/>
  <c r="F16" i="1"/>
  <c r="F39" i="1"/>
  <c r="F31" i="1"/>
  <c r="F15" i="1"/>
  <c r="F36" i="1"/>
  <c r="F28" i="1"/>
  <c r="R5" i="1" l="1"/>
  <c r="Q5" i="1"/>
  <c r="K5" i="1"/>
  <c r="F13" i="1"/>
</calcChain>
</file>

<file path=xl/sharedStrings.xml><?xml version="1.0" encoding="utf-8"?>
<sst xmlns="http://schemas.openxmlformats.org/spreadsheetml/2006/main" count="79" uniqueCount="65">
  <si>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</si>
  <si>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</si>
  <si>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</si>
  <si>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</si>
  <si>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</si>
  <si>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</si>
  <si>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limit 15 %</t>
  </si>
  <si>
    <t>Hodnota ZBV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</si>
  <si>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</si>
  <si>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</si>
  <si>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</si>
  <si>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</si>
  <si>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</si>
  <si>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</si>
  <si>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</si>
  <si>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Změny kladné</t>
  </si>
  <si>
    <t>Změny záporné (zadávat se znaménkem mínus)</t>
  </si>
  <si>
    <t>Suma Změn záporných a Změn kladných</t>
  </si>
  <si>
    <t>21=19+20</t>
  </si>
  <si>
    <t>Formulář má informativní charakter a zobrazuje stav k datu předložení Evidenčního listu vyhrazené změny, Evidenčního listu smluvních kompenzačních nároků či Změnového listu ke schválení.</t>
  </si>
  <si>
    <t>Suma abs. hodnot Změn záporných a Změn kladných</t>
  </si>
  <si>
    <t>Suma abs.hodnot Změn záporných a Změn kladných</t>
  </si>
  <si>
    <t>bez ABS</t>
  </si>
  <si>
    <t>24=22+23</t>
  </si>
  <si>
    <t>6=30+34</t>
  </si>
  <si>
    <t>2=1+19+20</t>
  </si>
  <si>
    <t>4=(24/1)*100</t>
  </si>
  <si>
    <t>Zbývá do vyčerpání limitu</t>
  </si>
  <si>
    <t xml:space="preserve">15 % z Přijaté smluvní částky  </t>
  </si>
  <si>
    <t xml:space="preserve"> </t>
  </si>
  <si>
    <t>Vyhrazená změna dle § 100 ZZVZ (Doměrky)</t>
  </si>
  <si>
    <t>Záměna položek dle § 222 odst. (7) ZZVZ</t>
  </si>
  <si>
    <t>Změny nepředvídané dle § 222 odst. (6) ZZVZ</t>
  </si>
  <si>
    <t>Nezbytné dodatečné práce dle § 222 odst. (5) ZZVZ</t>
  </si>
  <si>
    <t>Změny de minimis dle § 222 odst. (4) ZZVZ</t>
  </si>
  <si>
    <t>Sledování vyhrazených změn dle § 100 ZZVZ</t>
  </si>
  <si>
    <t>Sledování záměny položek dle § 222 odst. (7) ZZVZ</t>
  </si>
  <si>
    <t>SO 1/Změna 1</t>
  </si>
  <si>
    <t>SO 2/Změna 2</t>
  </si>
  <si>
    <t>SO 3/Změna 3</t>
  </si>
  <si>
    <r>
      <t xml:space="preserve">PŘEHLED ZMĚN STAVBY </t>
    </r>
    <r>
      <rPr>
        <b/>
        <sz val="14"/>
        <rFont val="Arial"/>
        <family val="2"/>
        <charset val="238"/>
      </rPr>
      <t>(údaje v Kč bez DPH)</t>
    </r>
  </si>
  <si>
    <t>Sledování limitů pro Změny de minimis dle § 222 odst. (4) ZZVZ</t>
  </si>
  <si>
    <t>27=(28/1)*100</t>
  </si>
  <si>
    <t>28=|25|+26</t>
  </si>
  <si>
    <t>13=28</t>
  </si>
  <si>
    <t>12=(28/1)*100</t>
  </si>
  <si>
    <t>14=149224000-28</t>
  </si>
  <si>
    <t>31=29+30</t>
  </si>
  <si>
    <t>32=|29|+30</t>
  </si>
  <si>
    <t>35=33+34</t>
  </si>
  <si>
    <t>36=|33|+34</t>
  </si>
  <si>
    <t>39=37+38</t>
  </si>
  <si>
    <t>5=(39/1)*100</t>
  </si>
  <si>
    <t>9=(32/1)*100</t>
  </si>
  <si>
    <t>10=(36/1)*100</t>
  </si>
  <si>
    <t>19=22+25+29+33+37</t>
  </si>
  <si>
    <t>20=23+26+30+34+38</t>
  </si>
  <si>
    <t>Sledování limitu 30 % - součet Změn dle § 222 odst. (5) a (6) ZZVZ</t>
  </si>
  <si>
    <t>Suma Změn kladných a Změn záporných dle § 222 odst. (5) a (6) ZZVZ</t>
  </si>
  <si>
    <t>Zákonný limit 30 % pro Změny dle § 222 odst. (5) a (6) ZZVZ</t>
  </si>
  <si>
    <t>Zákonný limit 50 % pro Změny dle § 222 odst. (5) a (6) ZZVZ</t>
  </si>
  <si>
    <t>Sledování limitu 50 % pro nezbytné dodatečné práce dle § 222 odst. (5) ZZVZ (ABS)</t>
  </si>
  <si>
    <t>Sledování limitu 50 % pro Změny nepředvídané dle § 222 odst. (6) ZZVZ (ABS)</t>
  </si>
  <si>
    <t>Sledování čerpání limitu 15 % z Přijaté smluvní částky (ABS)</t>
  </si>
  <si>
    <t>Sledování čerpání limitu (ABS)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</si>
</sst>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.00"/>
    <numFmt numFmtId="165" formatCode="#,##0.00\ &quot;Kč&quot;"/>
    <numFmt numFmtId="166" formatCode="#,##0\ &quot;Kč&quot;"/>
  </numFmts>
  <fonts count="16" x14ac:knownFonts="1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8D3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>
      <alignment vertical="center"/>
    </xf>
  </cellStyleXfs>
  <cellXfs count="162">
    <xf numFmtId="0" fontId="0" fillId="0" borderId="0" xfId="0">
      <alignment vertical="center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>
      <alignment vertical="center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horizontal="left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10" fontId="9" fillId="0" borderId="4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64" fontId="2" fillId="6" borderId="4" xfId="0" applyNumberFormat="1" applyFont="1" applyFill="1" applyBorder="1" applyAlignment="1" applyProtection="1">
      <alignment horizontal="center" vertical="center"/>
    </xf>
    <xf numFmtId="164" fontId="2" fillId="5" borderId="4" xfId="0" applyNumberFormat="1" applyFont="1" applyFill="1" applyBorder="1" applyAlignment="1" applyProtection="1">
      <alignment horizontal="center" vertical="center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right" vertical="center"/>
    </xf>
    <xf numFmtId="0" fontId="11" fillId="7" borderId="1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9" fillId="0" borderId="7" xfId="0" applyNumberFormat="1" applyFont="1" applyFill="1" applyBorder="1" applyAlignment="1" applyProtection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165" fontId="9" fillId="2" borderId="9" xfId="0" applyNumberFormat="1" applyFont="1" applyFill="1" applyBorder="1" applyAlignment="1" applyProtection="1">
      <alignment vertical="center" wrapText="1"/>
    </xf>
    <xf numFmtId="0" fontId="4" fillId="0" borderId="10" xfId="0" applyFont="1" applyBorder="1" applyAlignment="1">
      <alignment horizontal="right" vertical="center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>
      <alignment vertical="center"/>
    </xf>
    <xf numFmtId="1" fontId="2" fillId="6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>
      <alignment vertical="center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vertical="center" wrapText="1"/>
    </xf>
    <xf numFmtId="0" fontId="6" fillId="0" borderId="7" xfId="1" applyNumberFormat="1" applyFont="1" applyFill="1" applyBorder="1" applyAlignment="1" applyProtection="1">
      <alignment horizontal="left" vertical="center" wrapText="1"/>
    </xf>
    <xf numFmtId="0" fontId="6" fillId="0" borderId="1" xfId="1" applyNumberFormat="1" applyFont="1" applyFill="1" applyBorder="1" applyAlignment="1" applyProtection="1">
      <alignment vertical="top"/>
    </xf>
    <xf numFmtId="0" fontId="6" fillId="0" borderId="1" xfId="1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 applyProtection="1">
      <alignment horizontal="right" vertical="center"/>
    </xf>
    <xf numFmtId="0" fontId="6" fillId="0" borderId="0" xfId="1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10" xfId="0" applyBorder="1">
      <alignment vertical="center"/>
    </xf>
    <xf numFmtId="165" fontId="9" fillId="0" borderId="4" xfId="0" applyNumberFormat="1" applyFont="1" applyFill="1" applyBorder="1" applyAlignment="1" applyProtection="1">
      <alignment horizontal="right" vertical="center"/>
    </xf>
    <xf numFmtId="165" fontId="1" fillId="0" borderId="4" xfId="0" applyNumberFormat="1" applyFont="1" applyFill="1" applyBorder="1" applyAlignment="1">
      <alignment horizontal="right" vertical="center"/>
    </xf>
    <xf numFmtId="10" fontId="14" fillId="3" borderId="4" xfId="0" applyNumberFormat="1" applyFont="1" applyFill="1" applyBorder="1" applyAlignment="1" applyProtection="1">
      <alignment horizontal="right" vertical="center" wrapText="1"/>
    </xf>
    <xf numFmtId="10" fontId="14" fillId="7" borderId="4" xfId="0" applyNumberFormat="1" applyFont="1" applyFill="1" applyBorder="1" applyAlignment="1" applyProtection="1">
      <alignment horizontal="right" vertical="center" wrapText="1"/>
    </xf>
    <xf numFmtId="165" fontId="14" fillId="0" borderId="7" xfId="0" applyNumberFormat="1" applyFont="1" applyFill="1" applyBorder="1" applyAlignment="1" applyProtection="1">
      <alignment vertical="center" wrapText="1"/>
    </xf>
    <xf numFmtId="10" fontId="14" fillId="4" borderId="4" xfId="0" applyNumberFormat="1" applyFont="1" applyFill="1" applyBorder="1" applyAlignment="1" applyProtection="1">
      <alignment horizontal="right" vertical="center" wrapText="1"/>
    </xf>
    <xf numFmtId="166" fontId="14" fillId="5" borderId="6" xfId="0" applyNumberFormat="1" applyFont="1" applyFill="1" applyBorder="1" applyAlignment="1" applyProtection="1">
      <alignment horizontal="right" vertical="center" wrapText="1"/>
    </xf>
    <xf numFmtId="10" fontId="14" fillId="5" borderId="4" xfId="0" applyNumberFormat="1" applyFont="1" applyFill="1" applyBorder="1" applyAlignment="1" applyProtection="1">
      <alignment horizontal="right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4" xfId="0" applyNumberFormat="1" applyFont="1" applyFill="1" applyBorder="1" applyAlignment="1" applyProtection="1">
      <alignment vertical="center"/>
    </xf>
    <xf numFmtId="164" fontId="2" fillId="8" borderId="4" xfId="0" applyNumberFormat="1" applyFont="1" applyFill="1" applyBorder="1" applyAlignment="1" applyProtection="1">
      <alignment horizontal="center" vertical="center"/>
    </xf>
    <xf numFmtId="164" fontId="2" fillId="9" borderId="4" xfId="0" applyNumberFormat="1" applyFont="1" applyFill="1" applyBorder="1" applyAlignment="1" applyProtection="1">
      <alignment horizontal="left" vertical="center"/>
    </xf>
    <xf numFmtId="164" fontId="2" fillId="9" borderId="4" xfId="0" applyNumberFormat="1" applyFont="1" applyFill="1" applyBorder="1" applyAlignment="1" applyProtection="1">
      <alignment horizontal="center" vertical="center"/>
    </xf>
    <xf numFmtId="0" fontId="2" fillId="8" borderId="4" xfId="0" applyNumberFormat="1" applyFont="1" applyFill="1" applyBorder="1" applyAlignment="1" applyProtection="1">
      <alignment horizontal="center" vertical="center" wrapText="1"/>
    </xf>
    <xf numFmtId="1" fontId="2" fillId="8" borderId="4" xfId="0" applyNumberFormat="1" applyFont="1" applyFill="1" applyBorder="1" applyAlignment="1" applyProtection="1">
      <alignment horizontal="center" vertical="center" wrapText="1"/>
    </xf>
    <xf numFmtId="1" fontId="2" fillId="6" borderId="2" xfId="2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4" fontId="2" fillId="6" borderId="4" xfId="0" applyNumberFormat="1" applyFont="1" applyFill="1" applyBorder="1" applyAlignment="1" applyProtection="1">
      <alignment horizontal="center" vertical="center" wrapText="1"/>
    </xf>
    <xf numFmtId="0" fontId="2" fillId="10" borderId="4" xfId="0" applyNumberFormat="1" applyFont="1" applyFill="1" applyBorder="1" applyAlignment="1" applyProtection="1">
      <alignment horizontal="center" vertical="center" wrapText="1"/>
    </xf>
    <xf numFmtId="1" fontId="2" fillId="10" borderId="4" xfId="0" applyNumberFormat="1" applyFont="1" applyFill="1" applyBorder="1" applyAlignment="1" applyProtection="1">
      <alignment horizontal="center" vertical="center" wrapText="1"/>
    </xf>
    <xf numFmtId="164" fontId="2" fillId="10" borderId="4" xfId="0" applyNumberFormat="1" applyFont="1" applyFill="1" applyBorder="1" applyAlignment="1" applyProtection="1">
      <alignment horizontal="center" vertical="center"/>
    </xf>
    <xf numFmtId="0" fontId="2" fillId="11" borderId="4" xfId="0" applyNumberFormat="1" applyFont="1" applyFill="1" applyBorder="1" applyAlignment="1" applyProtection="1">
      <alignment horizontal="center" vertical="center" wrapText="1"/>
    </xf>
    <xf numFmtId="9" fontId="2" fillId="11" borderId="4" xfId="0" applyNumberFormat="1" applyFont="1" applyFill="1" applyBorder="1" applyAlignment="1" applyProtection="1">
      <alignment horizontal="center" vertical="center" wrapText="1"/>
    </xf>
    <xf numFmtId="0" fontId="2" fillId="11" borderId="3" xfId="0" applyNumberFormat="1" applyFont="1" applyFill="1" applyBorder="1" applyAlignment="1" applyProtection="1">
      <alignment horizontal="center" vertical="center" wrapText="1"/>
    </xf>
    <xf numFmtId="1" fontId="2" fillId="11" borderId="2" xfId="2" applyNumberFormat="1" applyFont="1" applyFill="1" applyBorder="1" applyAlignment="1" applyProtection="1">
      <alignment horizontal="center" vertical="center" wrapText="1"/>
    </xf>
    <xf numFmtId="1" fontId="7" fillId="11" borderId="4" xfId="0" applyNumberFormat="1" applyFont="1" applyFill="1" applyBorder="1" applyAlignment="1" applyProtection="1">
      <alignment horizontal="center" vertical="center" wrapText="1"/>
    </xf>
    <xf numFmtId="1" fontId="2" fillId="11" borderId="4" xfId="0" applyNumberFormat="1" applyFont="1" applyFill="1" applyBorder="1" applyAlignment="1" applyProtection="1">
      <alignment horizontal="center" vertical="center" wrapText="1"/>
    </xf>
    <xf numFmtId="164" fontId="2" fillId="11" borderId="4" xfId="0" applyNumberFormat="1" applyFont="1" applyFill="1" applyBorder="1" applyAlignment="1" applyProtection="1">
      <alignment horizontal="center" vertical="center"/>
    </xf>
    <xf numFmtId="10" fontId="2" fillId="11" borderId="4" xfId="0" applyNumberFormat="1" applyFont="1" applyFill="1" applyBorder="1" applyAlignment="1" applyProtection="1">
      <alignment horizontal="center" vertical="center" wrapText="1"/>
    </xf>
    <xf numFmtId="4" fontId="2" fillId="11" borderId="4" xfId="0" applyNumberFormat="1" applyFont="1" applyFill="1" applyBorder="1" applyAlignment="1" applyProtection="1">
      <alignment horizontal="center" vertical="center" wrapText="1"/>
    </xf>
    <xf numFmtId="2" fontId="2" fillId="11" borderId="4" xfId="0" applyNumberFormat="1" applyFont="1" applyFill="1" applyBorder="1" applyAlignment="1" applyProtection="1">
      <alignment horizontal="center" vertical="center" wrapText="1"/>
    </xf>
    <xf numFmtId="0" fontId="3" fillId="11" borderId="10" xfId="0" applyFont="1" applyFill="1" applyBorder="1" applyAlignment="1">
      <alignment horizontal="right" vertical="center"/>
    </xf>
    <xf numFmtId="166" fontId="1" fillId="11" borderId="6" xfId="0" applyNumberFormat="1" applyFont="1" applyFill="1" applyBorder="1" applyAlignment="1" applyProtection="1">
      <alignment horizontal="right" vertical="center"/>
    </xf>
    <xf numFmtId="164" fontId="3" fillId="10" borderId="4" xfId="0" applyNumberFormat="1" applyFont="1" applyFill="1" applyBorder="1" applyAlignment="1" applyProtection="1">
      <alignment horizontal="center" vertical="center"/>
    </xf>
    <xf numFmtId="0" fontId="1" fillId="10" borderId="2" xfId="0" applyNumberFormat="1" applyFont="1" applyFill="1" applyBorder="1" applyAlignment="1" applyProtection="1">
      <alignment vertical="center"/>
    </xf>
    <xf numFmtId="10" fontId="9" fillId="10" borderId="11" xfId="0" applyNumberFormat="1" applyFont="1" applyFill="1" applyBorder="1" applyAlignment="1" applyProtection="1">
      <alignment vertical="center" wrapText="1"/>
    </xf>
    <xf numFmtId="1" fontId="3" fillId="6" borderId="10" xfId="0" applyNumberFormat="1" applyFont="1" applyFill="1" applyBorder="1" applyAlignment="1" applyProtection="1">
      <alignment horizontal="right" vertical="center" wrapText="1"/>
    </xf>
    <xf numFmtId="164" fontId="3" fillId="8" borderId="4" xfId="0" applyNumberFormat="1" applyFont="1" applyFill="1" applyBorder="1" applyAlignment="1" applyProtection="1">
      <alignment horizontal="center" vertical="center"/>
    </xf>
    <xf numFmtId="0" fontId="1" fillId="8" borderId="2" xfId="0" applyNumberFormat="1" applyFont="1" applyFill="1" applyBorder="1" applyAlignment="1" applyProtection="1">
      <alignment vertical="center" wrapText="1"/>
    </xf>
    <xf numFmtId="10" fontId="9" fillId="8" borderId="4" xfId="0" applyNumberFormat="1" applyFont="1" applyFill="1" applyBorder="1" applyAlignment="1" applyProtection="1">
      <alignment vertical="center" wrapText="1"/>
    </xf>
    <xf numFmtId="1" fontId="2" fillId="5" borderId="8" xfId="2" applyNumberFormat="1" applyFont="1" applyFill="1" applyBorder="1" applyAlignment="1" applyProtection="1">
      <alignment horizontal="center" vertical="center" wrapText="1"/>
    </xf>
    <xf numFmtId="1" fontId="3" fillId="5" borderId="10" xfId="0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left" vertical="center"/>
    </xf>
    <xf numFmtId="0" fontId="0" fillId="0" borderId="15" xfId="0" applyFill="1" applyBorder="1">
      <alignment vertical="center"/>
    </xf>
    <xf numFmtId="0" fontId="0" fillId="0" borderId="15" xfId="0" applyBorder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5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164" fontId="7" fillId="9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4" fontId="9" fillId="0" borderId="7" xfId="0" applyNumberFormat="1" applyFont="1" applyFill="1" applyBorder="1" applyAlignment="1" applyProtection="1">
      <alignment vertical="center" wrapText="1"/>
    </xf>
    <xf numFmtId="165" fontId="9" fillId="2" borderId="4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0" fontId="14" fillId="7" borderId="15" xfId="0" applyNumberFormat="1" applyFont="1" applyFill="1" applyBorder="1" applyAlignment="1" applyProtection="1">
      <alignment horizontal="left" vertical="center" wrapText="1"/>
    </xf>
    <xf numFmtId="166" fontId="9" fillId="11" borderId="4" xfId="0" applyNumberFormat="1" applyFont="1" applyFill="1" applyBorder="1" applyAlignment="1" applyProtection="1">
      <alignment vertical="center"/>
    </xf>
    <xf numFmtId="4" fontId="15" fillId="0" borderId="7" xfId="0" applyNumberFormat="1" applyFont="1" applyFill="1" applyBorder="1" applyAlignment="1" applyProtection="1">
      <alignment horizontal="right" vertical="center"/>
    </xf>
    <xf numFmtId="4" fontId="14" fillId="7" borderId="15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7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11" borderId="13" xfId="0" applyNumberFormat="1" applyFont="1" applyFill="1" applyBorder="1" applyAlignment="1" applyProtection="1">
      <alignment horizontal="center" vertical="center" wrapText="1"/>
    </xf>
    <xf numFmtId="0" fontId="6" fillId="11" borderId="7" xfId="0" applyNumberFormat="1" applyFont="1" applyFill="1" applyBorder="1" applyAlignment="1" applyProtection="1">
      <alignment horizontal="center" vertical="center" wrapText="1"/>
    </xf>
    <xf numFmtId="0" fontId="6" fillId="11" borderId="14" xfId="0" applyNumberFormat="1" applyFont="1" applyFill="1" applyBorder="1" applyAlignment="1" applyProtection="1">
      <alignment horizontal="center" vertical="center" wrapText="1"/>
    </xf>
    <xf numFmtId="0" fontId="6" fillId="11" borderId="2" xfId="0" applyNumberFormat="1" applyFont="1" applyFill="1" applyBorder="1" applyAlignment="1" applyProtection="1">
      <alignment horizontal="center" vertical="center" wrapText="1"/>
    </xf>
    <xf numFmtId="0" fontId="6" fillId="11" borderId="1" xfId="0" applyNumberFormat="1" applyFont="1" applyFill="1" applyBorder="1" applyAlignment="1" applyProtection="1">
      <alignment horizontal="center" vertical="center" wrapText="1"/>
    </xf>
    <xf numFmtId="0" fontId="6" fillId="11" borderId="12" xfId="0" applyNumberFormat="1" applyFont="1" applyFill="1" applyBorder="1" applyAlignment="1" applyProtection="1">
      <alignment horizontal="center" vertical="center" wrapText="1"/>
    </xf>
    <xf numFmtId="0" fontId="6" fillId="10" borderId="13" xfId="0" applyNumberFormat="1" applyFont="1" applyFill="1" applyBorder="1" applyAlignment="1" applyProtection="1">
      <alignment horizontal="center" vertical="center"/>
    </xf>
    <xf numFmtId="0" fontId="6" fillId="10" borderId="7" xfId="0" applyNumberFormat="1" applyFont="1" applyFill="1" applyBorder="1" applyAlignment="1" applyProtection="1">
      <alignment horizontal="center" vertical="center"/>
    </xf>
    <xf numFmtId="0" fontId="6" fillId="10" borderId="14" xfId="0" applyNumberFormat="1" applyFont="1" applyFill="1" applyBorder="1" applyAlignment="1" applyProtection="1">
      <alignment horizontal="center" vertical="center"/>
    </xf>
    <xf numFmtId="0" fontId="6" fillId="10" borderId="2" xfId="0" applyNumberFormat="1" applyFont="1" applyFill="1" applyBorder="1" applyAlignment="1" applyProtection="1">
      <alignment horizontal="center" vertical="center"/>
    </xf>
    <xf numFmtId="0" fontId="6" fillId="10" borderId="1" xfId="0" applyNumberFormat="1" applyFont="1" applyFill="1" applyBorder="1" applyAlignment="1" applyProtection="1">
      <alignment horizontal="center" vertical="center"/>
    </xf>
    <xf numFmtId="0" fontId="6" fillId="10" borderId="12" xfId="0" applyNumberFormat="1" applyFont="1" applyFill="1" applyBorder="1" applyAlignment="1" applyProtection="1">
      <alignment horizontal="center" vertical="center"/>
    </xf>
    <xf numFmtId="0" fontId="6" fillId="8" borderId="13" xfId="0" applyNumberFormat="1" applyFont="1" applyFill="1" applyBorder="1" applyAlignment="1" applyProtection="1">
      <alignment horizontal="center" vertical="center" wrapText="1"/>
    </xf>
    <xf numFmtId="0" fontId="6" fillId="8" borderId="7" xfId="0" applyNumberFormat="1" applyFont="1" applyFill="1" applyBorder="1" applyAlignment="1" applyProtection="1">
      <alignment horizontal="center" vertical="center" wrapText="1"/>
    </xf>
    <xf numFmtId="0" fontId="6" fillId="8" borderId="14" xfId="0" applyNumberFormat="1" applyFont="1" applyFill="1" applyBorder="1" applyAlignment="1" applyProtection="1">
      <alignment horizontal="center" vertical="center" wrapText="1"/>
    </xf>
    <xf numFmtId="0" fontId="6" fillId="8" borderId="2" xfId="0" applyNumberFormat="1" applyFont="1" applyFill="1" applyBorder="1" applyAlignment="1" applyProtection="1">
      <alignment horizontal="center" vertical="center" wrapText="1"/>
    </xf>
    <xf numFmtId="0" fontId="6" fillId="8" borderId="1" xfId="0" applyNumberFormat="1" applyFont="1" applyFill="1" applyBorder="1" applyAlignment="1" applyProtection="1">
      <alignment horizontal="center" vertical="center" wrapText="1"/>
    </xf>
    <xf numFmtId="0" fontId="6" fillId="8" borderId="12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7" xfId="0" applyNumberFormat="1" applyFont="1" applyFill="1" applyBorder="1" applyAlignment="1" applyProtection="1">
      <alignment horizontal="center" vertical="center" wrapText="1"/>
    </xf>
    <xf numFmtId="0" fontId="6" fillId="5" borderId="14" xfId="0" applyNumberFormat="1" applyFont="1" applyFill="1" applyBorder="1" applyAlignment="1" applyProtection="1">
      <alignment horizontal="center" vertical="center" wrapText="1"/>
    </xf>
    <xf numFmtId="0" fontId="6" fillId="5" borderId="2" xfId="0" applyNumberFormat="1" applyFont="1" applyFill="1" applyBorder="1" applyAlignment="1" applyProtection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center" vertical="center" wrapText="1"/>
    </xf>
    <xf numFmtId="0" fontId="6" fillId="5" borderId="12" xfId="0" applyNumberFormat="1" applyFont="1" applyFill="1" applyBorder="1" applyAlignment="1" applyProtection="1">
      <alignment horizontal="center" vertical="center" wrapText="1"/>
    </xf>
    <xf numFmtId="0" fontId="6" fillId="6" borderId="13" xfId="0" applyNumberFormat="1" applyFont="1" applyFill="1" applyBorder="1" applyAlignment="1" applyProtection="1">
      <alignment horizontal="center" vertical="center" wrapText="1"/>
    </xf>
    <xf numFmtId="0" fontId="6" fillId="6" borderId="7" xfId="0" applyNumberFormat="1" applyFont="1" applyFill="1" applyBorder="1" applyAlignment="1" applyProtection="1">
      <alignment horizontal="center" vertical="center" wrapText="1"/>
    </xf>
    <xf numFmtId="0" fontId="6" fillId="6" borderId="14" xfId="0" applyNumberFormat="1" applyFont="1" applyFill="1" applyBorder="1" applyAlignment="1" applyProtection="1">
      <alignment horizontal="center" vertical="center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</xf>
    <xf numFmtId="0" fontId="6" fillId="6" borderId="12" xfId="0" applyNumberFormat="1" applyFont="1" applyFill="1" applyBorder="1" applyAlignment="1" applyProtection="1">
      <alignment horizontal="center" vertical="center" wrapText="1"/>
    </xf>
    <xf numFmtId="0" fontId="8" fillId="9" borderId="0" xfId="0" applyNumberFormat="1" applyFont="1" applyFill="1" applyBorder="1" applyAlignment="1" applyProtection="1">
      <alignment horizontal="center" vertical="center"/>
    </xf>
    <xf numFmtId="0" fontId="1" fillId="11" borderId="3" xfId="0" applyNumberFormat="1" applyFont="1" applyFill="1" applyBorder="1" applyAlignment="1" applyProtection="1">
      <alignment horizontal="left" vertical="center" wrapText="1"/>
    </xf>
    <xf numFmtId="0" fontId="1" fillId="11" borderId="5" xfId="0" applyNumberFormat="1" applyFont="1" applyFill="1" applyBorder="1" applyAlignment="1" applyProtection="1">
      <alignment horizontal="left" vertical="center" wrapText="1"/>
    </xf>
    <xf numFmtId="0" fontId="1" fillId="11" borderId="3" xfId="0" applyFont="1" applyFill="1" applyBorder="1" applyAlignment="1">
      <alignment horizontal="left" vertical="center"/>
    </xf>
    <xf numFmtId="0" fontId="1" fillId="11" borderId="5" xfId="0" applyFont="1" applyFill="1" applyBorder="1" applyAlignment="1">
      <alignment horizontal="left" vertical="center"/>
    </xf>
    <xf numFmtId="0" fontId="1" fillId="11" borderId="6" xfId="0" applyNumberFormat="1" applyFont="1" applyFill="1" applyBorder="1" applyAlignment="1" applyProtection="1">
      <alignment horizontal="left" vertical="center" wrapText="1"/>
    </xf>
  </cellXfs>
  <cellStyles count="3">
    <cellStyle name="Normal" xfId="1" xr:uid="{00000000-0005-0000-0000-000000000000}"/>
    <cellStyle name="Normální" xfId="0" builtinId="0"/>
    <cellStyle name="Normální 3" xfId="2" xr:uid="{00000000-0005-0000-0000-000002000000}"/>
  </cellStyles>
  <dxfs count="16"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00B050"/>
      </font>
    </dxf>
    <dxf>
      <font>
        <color rgb="FF9C0006"/>
      </font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8"/>
  <sheetViews>
    <sheetView tabSelected="1" view="pageLayout" topLeftCell="C1" zoomScale="55" zoomScaleNormal="70" zoomScaleSheetLayoutView="85" zoomScalePageLayoutView="55" workbookViewId="0">
      <selection activeCell="Z7" sqref="Z7"/>
    </sheetView>
  </sheetViews>
  <sheetFormatPr defaultColWidth="9.140625" defaultRowHeight="12.75" customHeight="1" x14ac:dyDescent="0.2"/>
  <cols>
    <col min="1" max="1" width="4.7109375" customWidth="1"/>
    <col min="2" max="2" width="8.42578125" customWidth="1"/>
    <col min="3" max="3" width="47.7109375" customWidth="1"/>
    <col min="4" max="4" width="21.85546875" customWidth="1"/>
    <col min="5" max="5" width="19" customWidth="1"/>
    <col min="6" max="6" width="16" bestFit="1" customWidth="1"/>
    <col min="7" max="7" width="13.28515625" bestFit="1" customWidth="1"/>
    <col min="8" max="8" width="14.85546875" bestFit="1" customWidth="1"/>
    <col min="9" max="9" width="15.85546875" bestFit="1" customWidth="1"/>
    <col min="10" max="10" width="13.28515625" bestFit="1" customWidth="1"/>
    <col min="11" max="11" width="22.42578125" bestFit="1" customWidth="1"/>
    <col min="12" max="12" width="25.140625" customWidth="1"/>
    <col min="13" max="13" width="15.85546875" bestFit="1" customWidth="1"/>
    <col min="14" max="15" width="15.28515625" bestFit="1" customWidth="1"/>
    <col min="16" max="16" width="15.42578125" bestFit="1" customWidth="1"/>
    <col min="17" max="17" width="22.42578125" bestFit="1" customWidth="1"/>
    <col min="18" max="18" width="19.140625" customWidth="1"/>
    <col min="19" max="19" width="16.140625" customWidth="1"/>
    <col min="20" max="20" width="16.5703125" bestFit="1" customWidth="1"/>
    <col min="21" max="21" width="15.85546875" customWidth="1"/>
    <col min="22" max="22" width="19.28515625" customWidth="1"/>
    <col min="23" max="23" width="23" customWidth="1"/>
    <col min="24" max="24" width="21" customWidth="1"/>
    <col min="25" max="25" width="5.5703125" customWidth="1"/>
    <col min="27" max="27" width="13.140625" customWidth="1"/>
    <col min="28" max="28" width="42.85546875" customWidth="1"/>
    <col min="29" max="29" width="21" customWidth="1"/>
  </cols>
  <sheetData>
    <row r="1" spans="1:30" ht="12.75" customHeight="1" x14ac:dyDescent="0.2">
      <c r="W1" s="28"/>
      <c r="X1" s="28"/>
    </row>
    <row r="2" spans="1:30" ht="39.950000000000003" customHeight="1" x14ac:dyDescent="0.2">
      <c r="A2" s="156" t="s">
        <v>40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08"/>
    </row>
    <row r="3" spans="1:30" s="2" customFormat="1" ht="28.5" customHeight="1" thickBot="1" x14ac:dyDescent="0.25">
      <c r="A3" s="43" t="s">
        <v>5</v>
      </c>
      <c r="B3" s="43"/>
      <c r="C3" s="43"/>
      <c r="D3" s="39"/>
      <c r="E3" s="16"/>
      <c r="F3" s="16"/>
      <c r="G3" s="16"/>
      <c r="H3" s="16"/>
      <c r="I3" s="16"/>
      <c r="R3" s="41"/>
      <c r="S3" s="99" t="s">
        <v>41</v>
      </c>
      <c r="V3" s="50"/>
      <c r="W3" s="50"/>
      <c r="AA3" s="52"/>
      <c r="AB3" s="54"/>
      <c r="AC3" s="53"/>
      <c r="AD3" s="47"/>
    </row>
    <row r="4" spans="1:30" ht="48" customHeight="1" thickBot="1" x14ac:dyDescent="0.25">
      <c r="A4" s="55"/>
      <c r="B4" s="56">
        <v>1</v>
      </c>
      <c r="C4" s="23" t="s">
        <v>12</v>
      </c>
      <c r="D4" s="57">
        <v>1500000000</v>
      </c>
      <c r="F4" s="31" t="s">
        <v>24</v>
      </c>
      <c r="G4" s="123" t="s">
        <v>58</v>
      </c>
      <c r="H4" s="123"/>
      <c r="I4" s="123"/>
      <c r="J4" s="123"/>
      <c r="K4" s="113">
        <f>$T$13+$P$13</f>
        <v>1985000000</v>
      </c>
      <c r="L4" s="114" t="s">
        <v>22</v>
      </c>
      <c r="N4" s="93" t="s">
        <v>53</v>
      </c>
      <c r="O4" s="121" t="s">
        <v>61</v>
      </c>
      <c r="P4" s="121"/>
      <c r="Q4" s="62">
        <f>IF(($Q$13/D4)&gt;50%,"limit překročen",$Q$13/D4)</f>
        <v>0.49</v>
      </c>
      <c r="R4" s="115" t="str">
        <f>IF(($Q$13/$D$4)&gt;50%,"o "&amp;(ROUND((($Q$13/$D$4)*100)-50,2)&amp;" %"),"limit nepřekročen")</f>
        <v>limit nepřekročen</v>
      </c>
      <c r="S4" s="88" t="s">
        <v>45</v>
      </c>
      <c r="T4" s="157" t="s">
        <v>63</v>
      </c>
      <c r="U4" s="158"/>
      <c r="V4" s="161"/>
      <c r="W4" s="64" t="str">
        <f>IF(($M$13/$D$4)&gt;15%,"limit 15% překročen",IF(M13&gt;V5,CONCATENATE("limit ",TEXT($V$5,"0 000 Kč")," překročen"),$M$13/$D$4))</f>
        <v>limit 15% překročen</v>
      </c>
      <c r="X4" s="118" t="str">
        <f>IF(($M$13/$D$4)&gt;15%,"o "&amp;(ROUND((($M$13/$D$4)*100)-15,2)&amp;" %"),IF(M13&gt;V5,"o "&amp;(M13-V5)&amp;" Kč","limit nepřekročen"))</f>
        <v>o 9 %</v>
      </c>
    </row>
    <row r="5" spans="1:30" ht="50.25" customHeight="1" thickBot="1" x14ac:dyDescent="0.25">
      <c r="A5" s="11"/>
      <c r="B5" s="15" t="s">
        <v>25</v>
      </c>
      <c r="C5" s="24" t="s">
        <v>13</v>
      </c>
      <c r="D5" s="58">
        <f>$D$4+$D$13+$E$13</f>
        <v>3995000000</v>
      </c>
      <c r="F5" s="32" t="s">
        <v>9</v>
      </c>
      <c r="G5" s="124" t="s">
        <v>57</v>
      </c>
      <c r="H5" s="124"/>
      <c r="I5" s="124"/>
      <c r="J5" s="124"/>
      <c r="K5" s="60" t="str">
        <f>IF((K4/$D$4)&gt;30%,"limit překročen",K4/$D$4)</f>
        <v>limit překročen</v>
      </c>
      <c r="L5" s="115" t="str">
        <f>IF((K4/$D$4)&gt;30%,"o "&amp;(ROUND(((K4/$D$4)*100)-30,2)&amp;" %"),"limit nepřekročen")</f>
        <v>o 102,33 %</v>
      </c>
      <c r="N5" s="98" t="s">
        <v>54</v>
      </c>
      <c r="O5" s="120" t="s">
        <v>62</v>
      </c>
      <c r="P5" s="120"/>
      <c r="Q5" s="59" t="str">
        <f>IF(($U$13/$D$4)&gt;50%,"limit překročen",$U$13/$D$4)</f>
        <v>limit překročen</v>
      </c>
      <c r="R5" s="115" t="str">
        <f>IF(($U$13/$D$4)&gt;50%,"o "&amp;(ROUND((($U$13/$D$4)*100)-50,2)&amp;" %"),"limit nepřekročen")</f>
        <v>o 33,33 %</v>
      </c>
      <c r="S5" s="88" t="s">
        <v>44</v>
      </c>
      <c r="T5" s="159" t="s">
        <v>64</v>
      </c>
      <c r="U5" s="160"/>
      <c r="V5" s="89">
        <f>IF($D$9&gt;=149224000,149224000,D9)</f>
        <v>149224000</v>
      </c>
      <c r="W5" s="63" t="str">
        <f>IF(M13&gt;V5,CONCATENATE("limit ",TEXT($V$5,"0 000 Kč")," překročen"),M13)</f>
        <v>limit 149 224 000 Kč překročen</v>
      </c>
      <c r="X5" s="118" t="str">
        <f>IF(M13&gt;V5,"o "&amp;ROUND((M13-V5),2)&amp;" Kč",IF(M13&gt;V5,"o "&amp;(M13-V5)&amp;" Kč","limit nepřekročen"))</f>
        <v>o 210776000 Kč</v>
      </c>
    </row>
    <row r="6" spans="1:30" ht="30" customHeight="1" thickBot="1" x14ac:dyDescent="0.25">
      <c r="A6" s="11"/>
      <c r="B6" s="15" t="s">
        <v>8</v>
      </c>
      <c r="C6" s="24" t="s">
        <v>14</v>
      </c>
      <c r="D6" s="14">
        <f>$D$5/$D$4</f>
        <v>2.6633333333333336</v>
      </c>
      <c r="E6" s="11"/>
      <c r="F6" s="18" t="s">
        <v>10</v>
      </c>
      <c r="G6" s="122" t="s">
        <v>59</v>
      </c>
      <c r="H6" s="122"/>
      <c r="I6" s="122"/>
      <c r="J6" s="122"/>
      <c r="K6" s="36">
        <f>$D$4*0.3</f>
        <v>450000000</v>
      </c>
      <c r="L6" s="19"/>
      <c r="N6" s="37" t="s">
        <v>11</v>
      </c>
      <c r="O6" s="122" t="s">
        <v>60</v>
      </c>
      <c r="P6" s="122"/>
      <c r="Q6" s="36">
        <f>$D$4*0.5</f>
        <v>750000000</v>
      </c>
      <c r="R6" s="2"/>
      <c r="S6" s="88" t="s">
        <v>46</v>
      </c>
      <c r="T6" s="157" t="s">
        <v>27</v>
      </c>
      <c r="U6" s="158"/>
      <c r="V6" s="89">
        <f>IF($D$9&gt;=149224000,149224000,D9)</f>
        <v>149224000</v>
      </c>
      <c r="W6" s="116">
        <f>V6-M13</f>
        <v>-210776000</v>
      </c>
      <c r="X6" s="51"/>
    </row>
    <row r="7" spans="1:30" ht="29.25" customHeight="1" thickBot="1" x14ac:dyDescent="0.25">
      <c r="A7" s="11"/>
      <c r="B7" s="15" t="s">
        <v>26</v>
      </c>
      <c r="C7" s="91" t="s">
        <v>35</v>
      </c>
      <c r="D7" s="92">
        <f>($I$13/$D$4)</f>
        <v>0.1</v>
      </c>
      <c r="E7" s="11"/>
      <c r="F7" s="2"/>
      <c r="G7" s="111"/>
      <c r="H7" s="111"/>
      <c r="I7" s="111"/>
      <c r="J7" s="111"/>
      <c r="K7" s="112"/>
      <c r="L7" s="19"/>
      <c r="M7" s="2"/>
      <c r="N7" s="52"/>
      <c r="O7" s="111"/>
      <c r="P7" s="111"/>
      <c r="Q7" s="112"/>
      <c r="R7" s="55"/>
      <c r="S7" s="33"/>
      <c r="T7" s="34"/>
      <c r="U7" s="34"/>
      <c r="W7" s="117" t="str">
        <f>IF(AND(($M$13/$D$4)&gt;15%,M13&gt;V5),"Překročeny všechny limity !!!",IF(($M$13/$D$4)&gt;15%,CONCATENATE(" Překročen limit 15% o ",TEXT(ABS($V$6-$M$13),"0 000 Kč")),IF(OR(W5="limit překročen",$M$13&gt;=$V$5),CONCATENATE(" Překročen limit ",TEXT($V$5,"0 000 Kč")," o ",TEXT(ABS($V$6-$M$13),"0 000 Kč")),"OK v limitu")))</f>
        <v>Překročeny všechny limity !!!</v>
      </c>
      <c r="X7" s="109"/>
      <c r="Y7" s="51"/>
    </row>
    <row r="8" spans="1:30" ht="29.25" customHeight="1" thickBot="1" x14ac:dyDescent="0.25">
      <c r="A8" s="11"/>
      <c r="B8" s="13" t="s">
        <v>52</v>
      </c>
      <c r="C8" s="95" t="s">
        <v>36</v>
      </c>
      <c r="D8" s="96">
        <f>($X$13/$D$4)</f>
        <v>0</v>
      </c>
      <c r="E8" s="11"/>
      <c r="F8" s="11"/>
      <c r="G8" s="110" t="s">
        <v>29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02"/>
    </row>
    <row r="9" spans="1:30" ht="29.25" customHeight="1" x14ac:dyDescent="0.2">
      <c r="A9" s="44"/>
      <c r="C9" s="48" t="s">
        <v>28</v>
      </c>
      <c r="D9" s="61">
        <f>$D$4*0.15</f>
        <v>225000000</v>
      </c>
      <c r="E9" s="45"/>
      <c r="F9" s="11"/>
      <c r="G9" s="132" t="s">
        <v>30</v>
      </c>
      <c r="H9" s="133"/>
      <c r="I9" s="134"/>
      <c r="J9" s="126" t="s">
        <v>34</v>
      </c>
      <c r="K9" s="127"/>
      <c r="L9" s="127"/>
      <c r="M9" s="128"/>
      <c r="N9" s="150" t="s">
        <v>33</v>
      </c>
      <c r="O9" s="151"/>
      <c r="P9" s="151"/>
      <c r="Q9" s="152"/>
      <c r="R9" s="144" t="s">
        <v>32</v>
      </c>
      <c r="S9" s="145"/>
      <c r="T9" s="145"/>
      <c r="U9" s="146"/>
      <c r="V9" s="138" t="s">
        <v>31</v>
      </c>
      <c r="W9" s="139"/>
      <c r="X9" s="140"/>
      <c r="Y9" s="103"/>
    </row>
    <row r="10" spans="1:30" ht="23.25" customHeight="1" thickBot="1" x14ac:dyDescent="0.25">
      <c r="A10" s="12"/>
      <c r="C10" s="49"/>
      <c r="D10" s="49"/>
      <c r="E10" s="11"/>
      <c r="F10" s="11"/>
      <c r="G10" s="135"/>
      <c r="H10" s="136"/>
      <c r="I10" s="137"/>
      <c r="J10" s="129"/>
      <c r="K10" s="130"/>
      <c r="L10" s="130"/>
      <c r="M10" s="131"/>
      <c r="N10" s="153"/>
      <c r="O10" s="154"/>
      <c r="P10" s="154"/>
      <c r="Q10" s="155"/>
      <c r="R10" s="147"/>
      <c r="S10" s="148"/>
      <c r="T10" s="148"/>
      <c r="U10" s="149"/>
      <c r="V10" s="141"/>
      <c r="W10" s="142"/>
      <c r="X10" s="143"/>
      <c r="Y10" s="103"/>
    </row>
    <row r="11" spans="1:30" ht="60.75" thickBot="1" x14ac:dyDescent="0.25">
      <c r="A11" s="1" t="s">
        <v>0</v>
      </c>
      <c r="B11" s="3" t="s">
        <v>2</v>
      </c>
      <c r="C11" s="3" t="s">
        <v>4</v>
      </c>
      <c r="D11" s="25" t="s">
        <v>16</v>
      </c>
      <c r="E11" s="1" t="s">
        <v>15</v>
      </c>
      <c r="F11" s="29" t="s">
        <v>7</v>
      </c>
      <c r="G11" s="75" t="s">
        <v>16</v>
      </c>
      <c r="H11" s="75" t="s">
        <v>15</v>
      </c>
      <c r="I11" s="75" t="s">
        <v>17</v>
      </c>
      <c r="J11" s="78" t="s">
        <v>16</v>
      </c>
      <c r="K11" s="79" t="s">
        <v>15</v>
      </c>
      <c r="L11" s="80" t="s">
        <v>6</v>
      </c>
      <c r="M11" s="80" t="s">
        <v>20</v>
      </c>
      <c r="N11" s="26" t="s">
        <v>16</v>
      </c>
      <c r="O11" s="26" t="s">
        <v>15</v>
      </c>
      <c r="P11" s="26" t="s">
        <v>17</v>
      </c>
      <c r="Q11" s="26" t="s">
        <v>21</v>
      </c>
      <c r="R11" s="38" t="s">
        <v>16</v>
      </c>
      <c r="S11" s="38" t="s">
        <v>15</v>
      </c>
      <c r="T11" s="38" t="s">
        <v>17</v>
      </c>
      <c r="U11" s="38" t="s">
        <v>20</v>
      </c>
      <c r="V11" s="70" t="s">
        <v>16</v>
      </c>
      <c r="W11" s="70" t="s">
        <v>15</v>
      </c>
      <c r="X11" s="70" t="s">
        <v>17</v>
      </c>
      <c r="Y11" s="104"/>
    </row>
    <row r="12" spans="1:30" ht="13.5" thickBot="1" x14ac:dyDescent="0.25">
      <c r="A12" s="5">
        <v>16</v>
      </c>
      <c r="B12" s="6">
        <v>17</v>
      </c>
      <c r="C12" s="6">
        <v>18</v>
      </c>
      <c r="D12" s="35" t="s">
        <v>55</v>
      </c>
      <c r="E12" s="35" t="s">
        <v>56</v>
      </c>
      <c r="F12" s="30" t="s">
        <v>18</v>
      </c>
      <c r="G12" s="76">
        <v>22</v>
      </c>
      <c r="H12" s="76">
        <v>23</v>
      </c>
      <c r="I12" s="76" t="s">
        <v>23</v>
      </c>
      <c r="J12" s="81">
        <v>25</v>
      </c>
      <c r="K12" s="82">
        <v>26</v>
      </c>
      <c r="L12" s="83" t="s">
        <v>42</v>
      </c>
      <c r="M12" s="81" t="s">
        <v>43</v>
      </c>
      <c r="N12" s="73">
        <v>29</v>
      </c>
      <c r="O12" s="73">
        <v>30</v>
      </c>
      <c r="P12" s="42" t="s">
        <v>47</v>
      </c>
      <c r="Q12" s="72" t="s">
        <v>48</v>
      </c>
      <c r="R12" s="22">
        <v>33</v>
      </c>
      <c r="S12" s="22">
        <v>34</v>
      </c>
      <c r="T12" s="40" t="s">
        <v>49</v>
      </c>
      <c r="U12" s="97" t="s">
        <v>50</v>
      </c>
      <c r="V12" s="71">
        <v>37</v>
      </c>
      <c r="W12" s="71">
        <v>38</v>
      </c>
      <c r="X12" s="71" t="s">
        <v>51</v>
      </c>
      <c r="Y12" s="105"/>
    </row>
    <row r="13" spans="1:30" ht="19.5" customHeight="1" thickBot="1" x14ac:dyDescent="0.25">
      <c r="A13" s="68"/>
      <c r="B13" s="68"/>
      <c r="C13" s="107" t="s">
        <v>1</v>
      </c>
      <c r="D13" s="69">
        <f>SUM($D$14:D42)</f>
        <v>0</v>
      </c>
      <c r="E13" s="69">
        <f>SUM($E$14:E42)</f>
        <v>2495000000</v>
      </c>
      <c r="F13" s="69">
        <f>D13+E13</f>
        <v>2495000000</v>
      </c>
      <c r="G13" s="77">
        <f>SUM($G$14:G42)</f>
        <v>0</v>
      </c>
      <c r="H13" s="77">
        <f>SUM($H$14:H42)</f>
        <v>150000000</v>
      </c>
      <c r="I13" s="77">
        <f>G13+H13</f>
        <v>150000000</v>
      </c>
      <c r="J13" s="84">
        <f>SUM($J$14:J42)</f>
        <v>0</v>
      </c>
      <c r="K13" s="84">
        <f>SUM($K$14:K42)</f>
        <v>360000000</v>
      </c>
      <c r="L13" s="85">
        <f>M13/$D$4</f>
        <v>0.24</v>
      </c>
      <c r="M13" s="86">
        <f>(ABS(J13)+K13)</f>
        <v>360000000</v>
      </c>
      <c r="N13" s="20">
        <f>SUM($N$14:N42)</f>
        <v>0</v>
      </c>
      <c r="O13" s="20">
        <f>SUM($O$14:O42)</f>
        <v>735000000</v>
      </c>
      <c r="P13" s="74">
        <f>N13+O13</f>
        <v>735000000</v>
      </c>
      <c r="Q13" s="74">
        <f t="shared" ref="Q13:Q42" si="0">(ABS(N13)+O13)</f>
        <v>735000000</v>
      </c>
      <c r="R13" s="21">
        <f>SUM(R14:R42)</f>
        <v>0</v>
      </c>
      <c r="S13" s="21">
        <f>SUM(S14:S42)</f>
        <v>1250000000</v>
      </c>
      <c r="T13" s="46">
        <f>R13+S13</f>
        <v>1250000000</v>
      </c>
      <c r="U13" s="46">
        <f t="shared" ref="U13:U42" si="1">(ABS(R13)+S13)</f>
        <v>1250000000</v>
      </c>
      <c r="V13" s="67">
        <f>SUM($V$14:V42)</f>
        <v>0</v>
      </c>
      <c r="W13" s="67">
        <f>SUM($W$14:W42)</f>
        <v>0</v>
      </c>
      <c r="X13" s="67">
        <f>V13+W13</f>
        <v>0</v>
      </c>
      <c r="Y13" s="106"/>
    </row>
    <row r="14" spans="1:30" ht="12.75" customHeight="1" thickBot="1" x14ac:dyDescent="0.25">
      <c r="A14" s="65">
        <v>1</v>
      </c>
      <c r="B14" s="65">
        <v>1</v>
      </c>
      <c r="C14" s="10" t="s">
        <v>37</v>
      </c>
      <c r="D14" s="10">
        <f t="shared" ref="D14:D42" si="2">G14+V14+R14+N14+J14</f>
        <v>0</v>
      </c>
      <c r="E14" s="10">
        <f t="shared" ref="E14:E42" si="3">H14+W14+S14+O14+K14+Y14</f>
        <v>150000000</v>
      </c>
      <c r="F14" s="69">
        <f t="shared" ref="F14:F42" si="4">D14+E14</f>
        <v>150000000</v>
      </c>
      <c r="G14" s="10">
        <v>0</v>
      </c>
      <c r="H14" s="10">
        <v>150000000</v>
      </c>
      <c r="I14" s="90">
        <f>G14+H14</f>
        <v>150000000</v>
      </c>
      <c r="J14" s="7">
        <v>0</v>
      </c>
      <c r="K14" s="10">
        <v>0</v>
      </c>
      <c r="L14" s="85">
        <f t="shared" ref="L14:L42" si="5">K14/$D$4</f>
        <v>0</v>
      </c>
      <c r="M14" s="87">
        <f t="shared" ref="M14:M42" si="6">(ABS(J14)+K14)</f>
        <v>0</v>
      </c>
      <c r="N14" s="10">
        <v>0</v>
      </c>
      <c r="O14" s="10">
        <v>0</v>
      </c>
      <c r="P14" s="74">
        <f t="shared" ref="P14:P42" si="7">N14+O14</f>
        <v>0</v>
      </c>
      <c r="Q14" s="74">
        <f t="shared" si="0"/>
        <v>0</v>
      </c>
      <c r="R14" s="10">
        <v>0</v>
      </c>
      <c r="S14" s="10">
        <v>0</v>
      </c>
      <c r="T14" s="46">
        <f t="shared" ref="T14:T42" si="8">R14+S14</f>
        <v>0</v>
      </c>
      <c r="U14" s="46">
        <f t="shared" si="1"/>
        <v>0</v>
      </c>
      <c r="V14" s="10">
        <v>0</v>
      </c>
      <c r="W14" s="10">
        <v>0</v>
      </c>
      <c r="X14" s="94">
        <f>V14+W14</f>
        <v>0</v>
      </c>
      <c r="Y14" s="100"/>
    </row>
    <row r="15" spans="1:30" ht="12.75" customHeight="1" thickBot="1" x14ac:dyDescent="0.25">
      <c r="A15" s="65">
        <v>2</v>
      </c>
      <c r="B15" s="65">
        <v>2</v>
      </c>
      <c r="C15" s="10" t="s">
        <v>38</v>
      </c>
      <c r="D15" s="10">
        <f t="shared" si="2"/>
        <v>0</v>
      </c>
      <c r="E15" s="10">
        <f t="shared" si="3"/>
        <v>360000000</v>
      </c>
      <c r="F15" s="69">
        <f t="shared" si="4"/>
        <v>360000000</v>
      </c>
      <c r="G15" s="10">
        <v>0</v>
      </c>
      <c r="H15" s="10">
        <v>0</v>
      </c>
      <c r="I15" s="90">
        <f t="shared" ref="I15:I42" si="9">G15+H15</f>
        <v>0</v>
      </c>
      <c r="J15" s="7">
        <v>0</v>
      </c>
      <c r="K15" s="10">
        <v>360000000</v>
      </c>
      <c r="L15" s="85">
        <f t="shared" si="5"/>
        <v>0.24</v>
      </c>
      <c r="M15" s="87">
        <f t="shared" si="6"/>
        <v>360000000</v>
      </c>
      <c r="N15" s="10">
        <v>0</v>
      </c>
      <c r="O15" s="10">
        <v>0</v>
      </c>
      <c r="P15" s="74">
        <f t="shared" si="7"/>
        <v>0</v>
      </c>
      <c r="Q15" s="74">
        <f t="shared" si="0"/>
        <v>0</v>
      </c>
      <c r="R15" s="10">
        <v>0</v>
      </c>
      <c r="S15" s="10">
        <v>0</v>
      </c>
      <c r="T15" s="46">
        <f t="shared" si="8"/>
        <v>0</v>
      </c>
      <c r="U15" s="46">
        <f t="shared" si="1"/>
        <v>0</v>
      </c>
      <c r="V15" s="10">
        <v>0</v>
      </c>
      <c r="W15" s="10">
        <v>0</v>
      </c>
      <c r="X15" s="94">
        <f t="shared" ref="X15:X42" si="10">V15+W15</f>
        <v>0</v>
      </c>
      <c r="Y15" s="101"/>
    </row>
    <row r="16" spans="1:30" ht="12.75" customHeight="1" thickBot="1" x14ac:dyDescent="0.25">
      <c r="A16" s="65">
        <v>3</v>
      </c>
      <c r="B16" s="65">
        <v>3</v>
      </c>
      <c r="C16" s="10" t="s">
        <v>39</v>
      </c>
      <c r="D16" s="10">
        <f t="shared" si="2"/>
        <v>0</v>
      </c>
      <c r="E16" s="10">
        <f t="shared" si="3"/>
        <v>1985000000</v>
      </c>
      <c r="F16" s="69">
        <f t="shared" si="4"/>
        <v>1985000000</v>
      </c>
      <c r="G16" s="10">
        <v>0</v>
      </c>
      <c r="H16" s="10">
        <v>0</v>
      </c>
      <c r="I16" s="90">
        <f t="shared" si="9"/>
        <v>0</v>
      </c>
      <c r="J16" s="7">
        <v>0</v>
      </c>
      <c r="K16" s="10">
        <v>0</v>
      </c>
      <c r="L16" s="85">
        <f t="shared" si="5"/>
        <v>0</v>
      </c>
      <c r="M16" s="87">
        <f t="shared" si="6"/>
        <v>0</v>
      </c>
      <c r="N16" s="10">
        <v>0</v>
      </c>
      <c r="O16" s="10">
        <v>735000000</v>
      </c>
      <c r="P16" s="74">
        <f t="shared" si="7"/>
        <v>735000000</v>
      </c>
      <c r="Q16" s="74">
        <f t="shared" si="0"/>
        <v>735000000</v>
      </c>
      <c r="R16" s="10">
        <v>0</v>
      </c>
      <c r="S16" s="10">
        <v>1250000000</v>
      </c>
      <c r="T16" s="46">
        <f t="shared" si="8"/>
        <v>1250000000</v>
      </c>
      <c r="U16" s="46">
        <f t="shared" si="1"/>
        <v>1250000000</v>
      </c>
      <c r="V16" s="10">
        <v>0</v>
      </c>
      <c r="W16" s="10">
        <v>0</v>
      </c>
      <c r="X16" s="94">
        <f t="shared" si="10"/>
        <v>0</v>
      </c>
      <c r="Y16" s="101"/>
    </row>
    <row r="17" spans="1:25" ht="12.75" customHeight="1" thickBot="1" x14ac:dyDescent="0.25">
      <c r="A17" s="10"/>
      <c r="B17" s="65"/>
      <c r="C17" s="10"/>
      <c r="D17" s="10">
        <f t="shared" si="2"/>
        <v>0</v>
      </c>
      <c r="E17" s="10">
        <f t="shared" si="3"/>
        <v>0</v>
      </c>
      <c r="F17" s="69">
        <f t="shared" si="4"/>
        <v>0</v>
      </c>
      <c r="G17" s="10"/>
      <c r="H17" s="10"/>
      <c r="I17" s="90">
        <f t="shared" si="9"/>
        <v>0</v>
      </c>
      <c r="J17" s="7"/>
      <c r="K17" s="10"/>
      <c r="L17" s="85">
        <f t="shared" si="5"/>
        <v>0</v>
      </c>
      <c r="M17" s="87">
        <f t="shared" si="6"/>
        <v>0</v>
      </c>
      <c r="N17" s="10"/>
      <c r="O17" s="10"/>
      <c r="P17" s="74">
        <f t="shared" si="7"/>
        <v>0</v>
      </c>
      <c r="Q17" s="74">
        <f t="shared" si="0"/>
        <v>0</v>
      </c>
      <c r="R17" s="10"/>
      <c r="S17" s="10"/>
      <c r="T17" s="46">
        <f t="shared" si="8"/>
        <v>0</v>
      </c>
      <c r="U17" s="46">
        <f t="shared" si="1"/>
        <v>0</v>
      </c>
      <c r="V17" s="10"/>
      <c r="W17" s="10"/>
      <c r="X17" s="94">
        <f t="shared" si="10"/>
        <v>0</v>
      </c>
      <c r="Y17" s="101"/>
    </row>
    <row r="18" spans="1:25" ht="12.75" customHeight="1" thickBot="1" x14ac:dyDescent="0.25">
      <c r="A18" s="8"/>
      <c r="B18" s="66"/>
      <c r="C18" s="10"/>
      <c r="D18" s="10">
        <f t="shared" si="2"/>
        <v>0</v>
      </c>
      <c r="E18" s="10">
        <f t="shared" si="3"/>
        <v>0</v>
      </c>
      <c r="F18" s="69">
        <f t="shared" si="4"/>
        <v>0</v>
      </c>
      <c r="G18" s="10"/>
      <c r="H18" s="10"/>
      <c r="I18" s="90">
        <f t="shared" si="9"/>
        <v>0</v>
      </c>
      <c r="J18" s="7"/>
      <c r="K18" s="10"/>
      <c r="L18" s="85">
        <f t="shared" si="5"/>
        <v>0</v>
      </c>
      <c r="M18" s="87">
        <f t="shared" si="6"/>
        <v>0</v>
      </c>
      <c r="N18" s="10"/>
      <c r="O18" s="10"/>
      <c r="P18" s="74">
        <f t="shared" si="7"/>
        <v>0</v>
      </c>
      <c r="Q18" s="74">
        <f t="shared" si="0"/>
        <v>0</v>
      </c>
      <c r="R18" s="10"/>
      <c r="S18" s="10"/>
      <c r="T18" s="46">
        <f t="shared" si="8"/>
        <v>0</v>
      </c>
      <c r="U18" s="46">
        <f t="shared" si="1"/>
        <v>0</v>
      </c>
      <c r="V18" s="10"/>
      <c r="W18" s="10"/>
      <c r="X18" s="94">
        <f t="shared" si="10"/>
        <v>0</v>
      </c>
      <c r="Y18" s="101"/>
    </row>
    <row r="19" spans="1:25" ht="12.75" customHeight="1" thickBot="1" x14ac:dyDescent="0.25">
      <c r="A19" s="10"/>
      <c r="B19" s="65"/>
      <c r="C19" s="10"/>
      <c r="D19" s="10">
        <f t="shared" si="2"/>
        <v>0</v>
      </c>
      <c r="E19" s="10">
        <f t="shared" si="3"/>
        <v>0</v>
      </c>
      <c r="F19" s="69">
        <f t="shared" si="4"/>
        <v>0</v>
      </c>
      <c r="G19" s="10"/>
      <c r="H19" s="10"/>
      <c r="I19" s="90">
        <f t="shared" si="9"/>
        <v>0</v>
      </c>
      <c r="J19" s="7"/>
      <c r="K19" s="10"/>
      <c r="L19" s="85">
        <f t="shared" si="5"/>
        <v>0</v>
      </c>
      <c r="M19" s="87">
        <f t="shared" si="6"/>
        <v>0</v>
      </c>
      <c r="N19" s="10"/>
      <c r="O19" s="10"/>
      <c r="P19" s="74">
        <f t="shared" si="7"/>
        <v>0</v>
      </c>
      <c r="Q19" s="74">
        <f t="shared" si="0"/>
        <v>0</v>
      </c>
      <c r="R19" s="10"/>
      <c r="S19" s="10"/>
      <c r="T19" s="46">
        <f t="shared" si="8"/>
        <v>0</v>
      </c>
      <c r="U19" s="46">
        <f t="shared" si="1"/>
        <v>0</v>
      </c>
      <c r="V19" s="10"/>
      <c r="W19" s="10"/>
      <c r="X19" s="94">
        <f t="shared" si="10"/>
        <v>0</v>
      </c>
      <c r="Y19" s="101"/>
    </row>
    <row r="20" spans="1:25" ht="12.75" customHeight="1" thickBot="1" x14ac:dyDescent="0.25">
      <c r="A20" s="8"/>
      <c r="B20" s="66"/>
      <c r="C20" s="10"/>
      <c r="D20" s="10">
        <f t="shared" si="2"/>
        <v>0</v>
      </c>
      <c r="E20" s="10">
        <f t="shared" si="3"/>
        <v>0</v>
      </c>
      <c r="F20" s="69">
        <f t="shared" si="4"/>
        <v>0</v>
      </c>
      <c r="G20" s="10"/>
      <c r="H20" s="10"/>
      <c r="I20" s="90">
        <f t="shared" si="9"/>
        <v>0</v>
      </c>
      <c r="J20" s="7"/>
      <c r="K20" s="10"/>
      <c r="L20" s="85">
        <f t="shared" si="5"/>
        <v>0</v>
      </c>
      <c r="M20" s="87">
        <f t="shared" si="6"/>
        <v>0</v>
      </c>
      <c r="N20" s="10"/>
      <c r="O20" s="10"/>
      <c r="P20" s="74">
        <f t="shared" si="7"/>
        <v>0</v>
      </c>
      <c r="Q20" s="74">
        <f t="shared" si="0"/>
        <v>0</v>
      </c>
      <c r="R20" s="10"/>
      <c r="S20" s="10"/>
      <c r="T20" s="46">
        <f t="shared" si="8"/>
        <v>0</v>
      </c>
      <c r="U20" s="46">
        <f t="shared" si="1"/>
        <v>0</v>
      </c>
      <c r="V20" s="10"/>
      <c r="W20" s="10"/>
      <c r="X20" s="94">
        <f t="shared" si="10"/>
        <v>0</v>
      </c>
      <c r="Y20" s="101"/>
    </row>
    <row r="21" spans="1:25" ht="12.75" customHeight="1" thickBot="1" x14ac:dyDescent="0.25">
      <c r="A21" s="10"/>
      <c r="B21" s="65"/>
      <c r="C21" s="10"/>
      <c r="D21" s="10">
        <f t="shared" si="2"/>
        <v>0</v>
      </c>
      <c r="E21" s="10">
        <f t="shared" si="3"/>
        <v>0</v>
      </c>
      <c r="F21" s="69">
        <f t="shared" si="4"/>
        <v>0</v>
      </c>
      <c r="G21" s="10"/>
      <c r="H21" s="10"/>
      <c r="I21" s="90">
        <f t="shared" si="9"/>
        <v>0</v>
      </c>
      <c r="J21" s="7"/>
      <c r="K21" s="10"/>
      <c r="L21" s="85">
        <f t="shared" si="5"/>
        <v>0</v>
      </c>
      <c r="M21" s="87">
        <f t="shared" si="6"/>
        <v>0</v>
      </c>
      <c r="N21" s="10"/>
      <c r="O21" s="10"/>
      <c r="P21" s="74">
        <f t="shared" si="7"/>
        <v>0</v>
      </c>
      <c r="Q21" s="74">
        <f t="shared" si="0"/>
        <v>0</v>
      </c>
      <c r="R21" s="10"/>
      <c r="S21" s="10"/>
      <c r="T21" s="46">
        <f t="shared" si="8"/>
        <v>0</v>
      </c>
      <c r="U21" s="46">
        <f t="shared" si="1"/>
        <v>0</v>
      </c>
      <c r="V21" s="10"/>
      <c r="W21" s="10"/>
      <c r="X21" s="94">
        <f t="shared" si="10"/>
        <v>0</v>
      </c>
      <c r="Y21" s="101"/>
    </row>
    <row r="22" spans="1:25" ht="12.75" customHeight="1" thickBot="1" x14ac:dyDescent="0.25">
      <c r="A22" s="8"/>
      <c r="B22" s="66"/>
      <c r="C22" s="10"/>
      <c r="D22" s="10">
        <f t="shared" si="2"/>
        <v>0</v>
      </c>
      <c r="E22" s="10">
        <f t="shared" si="3"/>
        <v>0</v>
      </c>
      <c r="F22" s="69">
        <f t="shared" si="4"/>
        <v>0</v>
      </c>
      <c r="G22" s="10"/>
      <c r="H22" s="10"/>
      <c r="I22" s="90">
        <f t="shared" si="9"/>
        <v>0</v>
      </c>
      <c r="J22" s="7"/>
      <c r="K22" s="10"/>
      <c r="L22" s="85">
        <f t="shared" si="5"/>
        <v>0</v>
      </c>
      <c r="M22" s="87">
        <f t="shared" si="6"/>
        <v>0</v>
      </c>
      <c r="N22" s="10"/>
      <c r="O22" s="10"/>
      <c r="P22" s="74">
        <f t="shared" si="7"/>
        <v>0</v>
      </c>
      <c r="Q22" s="74">
        <f t="shared" si="0"/>
        <v>0</v>
      </c>
      <c r="R22" s="10"/>
      <c r="S22" s="10"/>
      <c r="T22" s="46">
        <f t="shared" si="8"/>
        <v>0</v>
      </c>
      <c r="U22" s="46">
        <f t="shared" si="1"/>
        <v>0</v>
      </c>
      <c r="V22" s="10"/>
      <c r="W22" s="10"/>
      <c r="X22" s="94">
        <f t="shared" si="10"/>
        <v>0</v>
      </c>
      <c r="Y22" s="101"/>
    </row>
    <row r="23" spans="1:25" ht="12.75" customHeight="1" thickBot="1" x14ac:dyDescent="0.25">
      <c r="A23" s="10"/>
      <c r="B23" s="65"/>
      <c r="C23" s="10"/>
      <c r="D23" s="10">
        <f t="shared" si="2"/>
        <v>0</v>
      </c>
      <c r="E23" s="10">
        <f t="shared" si="3"/>
        <v>0</v>
      </c>
      <c r="F23" s="69">
        <f t="shared" si="4"/>
        <v>0</v>
      </c>
      <c r="G23" s="10"/>
      <c r="H23" s="10"/>
      <c r="I23" s="90">
        <f t="shared" si="9"/>
        <v>0</v>
      </c>
      <c r="J23" s="7"/>
      <c r="K23" s="10"/>
      <c r="L23" s="85">
        <f t="shared" si="5"/>
        <v>0</v>
      </c>
      <c r="M23" s="87">
        <f t="shared" si="6"/>
        <v>0</v>
      </c>
      <c r="N23" s="10"/>
      <c r="O23" s="10"/>
      <c r="P23" s="74">
        <f t="shared" si="7"/>
        <v>0</v>
      </c>
      <c r="Q23" s="74">
        <f t="shared" si="0"/>
        <v>0</v>
      </c>
      <c r="R23" s="10"/>
      <c r="S23" s="10"/>
      <c r="T23" s="46">
        <f t="shared" si="8"/>
        <v>0</v>
      </c>
      <c r="U23" s="46">
        <f t="shared" si="1"/>
        <v>0</v>
      </c>
      <c r="V23" s="10"/>
      <c r="W23" s="10"/>
      <c r="X23" s="94">
        <f t="shared" si="10"/>
        <v>0</v>
      </c>
      <c r="Y23" s="101"/>
    </row>
    <row r="24" spans="1:25" ht="12.75" customHeight="1" thickBot="1" x14ac:dyDescent="0.25">
      <c r="A24" s="8"/>
      <c r="B24" s="8"/>
      <c r="C24" s="10"/>
      <c r="D24" s="10">
        <f t="shared" si="2"/>
        <v>0</v>
      </c>
      <c r="E24" s="10">
        <f t="shared" si="3"/>
        <v>0</v>
      </c>
      <c r="F24" s="69">
        <f t="shared" si="4"/>
        <v>0</v>
      </c>
      <c r="G24" s="10"/>
      <c r="H24" s="10"/>
      <c r="I24" s="90">
        <f t="shared" si="9"/>
        <v>0</v>
      </c>
      <c r="J24" s="7"/>
      <c r="K24" s="10"/>
      <c r="L24" s="85">
        <f t="shared" si="5"/>
        <v>0</v>
      </c>
      <c r="M24" s="87">
        <f t="shared" si="6"/>
        <v>0</v>
      </c>
      <c r="N24" s="10"/>
      <c r="O24" s="10"/>
      <c r="P24" s="74">
        <f t="shared" si="7"/>
        <v>0</v>
      </c>
      <c r="Q24" s="74">
        <f t="shared" si="0"/>
        <v>0</v>
      </c>
      <c r="R24" s="10"/>
      <c r="S24" s="10"/>
      <c r="T24" s="46">
        <f t="shared" si="8"/>
        <v>0</v>
      </c>
      <c r="U24" s="46">
        <f t="shared" si="1"/>
        <v>0</v>
      </c>
      <c r="V24" s="10"/>
      <c r="W24" s="10"/>
      <c r="X24" s="94">
        <f t="shared" si="10"/>
        <v>0</v>
      </c>
      <c r="Y24" s="101"/>
    </row>
    <row r="25" spans="1:25" ht="12.75" customHeight="1" thickBot="1" x14ac:dyDescent="0.25">
      <c r="A25" s="10"/>
      <c r="B25" s="10"/>
      <c r="C25" s="10"/>
      <c r="D25" s="10">
        <f t="shared" si="2"/>
        <v>0</v>
      </c>
      <c r="E25" s="10">
        <f t="shared" si="3"/>
        <v>0</v>
      </c>
      <c r="F25" s="69">
        <f t="shared" si="4"/>
        <v>0</v>
      </c>
      <c r="G25" s="10"/>
      <c r="H25" s="10"/>
      <c r="I25" s="90">
        <f t="shared" si="9"/>
        <v>0</v>
      </c>
      <c r="J25" s="7"/>
      <c r="K25" s="10"/>
      <c r="L25" s="85">
        <f t="shared" si="5"/>
        <v>0</v>
      </c>
      <c r="M25" s="87">
        <f t="shared" si="6"/>
        <v>0</v>
      </c>
      <c r="N25" s="10"/>
      <c r="O25" s="10"/>
      <c r="P25" s="74">
        <f t="shared" si="7"/>
        <v>0</v>
      </c>
      <c r="Q25" s="74">
        <f t="shared" si="0"/>
        <v>0</v>
      </c>
      <c r="R25" s="10"/>
      <c r="S25" s="10"/>
      <c r="T25" s="46">
        <f t="shared" si="8"/>
        <v>0</v>
      </c>
      <c r="U25" s="46">
        <f t="shared" si="1"/>
        <v>0</v>
      </c>
      <c r="V25" s="10"/>
      <c r="W25" s="10"/>
      <c r="X25" s="94">
        <f t="shared" si="10"/>
        <v>0</v>
      </c>
      <c r="Y25" s="101"/>
    </row>
    <row r="26" spans="1:25" ht="12.75" customHeight="1" thickBot="1" x14ac:dyDescent="0.25">
      <c r="A26" s="8"/>
      <c r="B26" s="8"/>
      <c r="C26" s="10"/>
      <c r="D26" s="10">
        <f t="shared" si="2"/>
        <v>0</v>
      </c>
      <c r="E26" s="10">
        <f t="shared" si="3"/>
        <v>0</v>
      </c>
      <c r="F26" s="69">
        <f t="shared" si="4"/>
        <v>0</v>
      </c>
      <c r="G26" s="10"/>
      <c r="H26" s="10"/>
      <c r="I26" s="90">
        <f t="shared" si="9"/>
        <v>0</v>
      </c>
      <c r="J26" s="7"/>
      <c r="K26" s="10"/>
      <c r="L26" s="85">
        <f t="shared" si="5"/>
        <v>0</v>
      </c>
      <c r="M26" s="87">
        <f t="shared" si="6"/>
        <v>0</v>
      </c>
      <c r="O26" s="10"/>
      <c r="P26" s="74">
        <f t="shared" si="7"/>
        <v>0</v>
      </c>
      <c r="Q26" s="74">
        <f t="shared" si="0"/>
        <v>0</v>
      </c>
      <c r="R26" s="10"/>
      <c r="S26" s="10"/>
      <c r="T26" s="46">
        <f t="shared" si="8"/>
        <v>0</v>
      </c>
      <c r="U26" s="46">
        <f t="shared" si="1"/>
        <v>0</v>
      </c>
      <c r="V26" s="10"/>
      <c r="W26" s="10"/>
      <c r="X26" s="94">
        <f t="shared" si="10"/>
        <v>0</v>
      </c>
      <c r="Y26" s="101"/>
    </row>
    <row r="27" spans="1:25" ht="12.75" customHeight="1" thickBot="1" x14ac:dyDescent="0.25">
      <c r="A27" s="10"/>
      <c r="B27" s="10"/>
      <c r="C27" s="10"/>
      <c r="D27" s="10">
        <f t="shared" si="2"/>
        <v>0</v>
      </c>
      <c r="E27" s="10">
        <f t="shared" si="3"/>
        <v>0</v>
      </c>
      <c r="F27" s="69">
        <f t="shared" si="4"/>
        <v>0</v>
      </c>
      <c r="G27" s="10"/>
      <c r="H27" s="10"/>
      <c r="I27" s="90">
        <f t="shared" si="9"/>
        <v>0</v>
      </c>
      <c r="J27" s="7"/>
      <c r="K27" s="10"/>
      <c r="L27" s="85">
        <f t="shared" si="5"/>
        <v>0</v>
      </c>
      <c r="M27" s="87">
        <f t="shared" si="6"/>
        <v>0</v>
      </c>
      <c r="N27" s="10"/>
      <c r="O27" s="10"/>
      <c r="P27" s="74">
        <f t="shared" si="7"/>
        <v>0</v>
      </c>
      <c r="Q27" s="74">
        <f t="shared" si="0"/>
        <v>0</v>
      </c>
      <c r="R27" s="10"/>
      <c r="S27" s="10"/>
      <c r="T27" s="46">
        <f t="shared" si="8"/>
        <v>0</v>
      </c>
      <c r="U27" s="46">
        <f t="shared" si="1"/>
        <v>0</v>
      </c>
      <c r="V27" s="10"/>
      <c r="W27" s="10"/>
      <c r="X27" s="94">
        <f t="shared" si="10"/>
        <v>0</v>
      </c>
      <c r="Y27" s="101"/>
    </row>
    <row r="28" spans="1:25" ht="12.75" customHeight="1" thickBot="1" x14ac:dyDescent="0.25">
      <c r="A28" s="8"/>
      <c r="B28" s="8"/>
      <c r="C28" s="10"/>
      <c r="D28" s="10">
        <f t="shared" si="2"/>
        <v>0</v>
      </c>
      <c r="E28" s="10">
        <f t="shared" si="3"/>
        <v>0</v>
      </c>
      <c r="F28" s="69">
        <f t="shared" si="4"/>
        <v>0</v>
      </c>
      <c r="G28" s="10"/>
      <c r="H28" s="10"/>
      <c r="I28" s="90">
        <f t="shared" si="9"/>
        <v>0</v>
      </c>
      <c r="J28" s="7"/>
      <c r="K28" s="10"/>
      <c r="L28" s="85">
        <f t="shared" si="5"/>
        <v>0</v>
      </c>
      <c r="M28" s="87">
        <f t="shared" si="6"/>
        <v>0</v>
      </c>
      <c r="N28" s="10"/>
      <c r="O28" s="10"/>
      <c r="P28" s="74">
        <f t="shared" si="7"/>
        <v>0</v>
      </c>
      <c r="Q28" s="74">
        <f t="shared" si="0"/>
        <v>0</v>
      </c>
      <c r="R28" s="10"/>
      <c r="S28" s="10"/>
      <c r="T28" s="46">
        <f t="shared" si="8"/>
        <v>0</v>
      </c>
      <c r="U28" s="46">
        <f t="shared" si="1"/>
        <v>0</v>
      </c>
      <c r="V28" s="10"/>
      <c r="W28" s="10"/>
      <c r="X28" s="94">
        <f t="shared" si="10"/>
        <v>0</v>
      </c>
      <c r="Y28" s="101"/>
    </row>
    <row r="29" spans="1:25" ht="12.75" customHeight="1" thickBot="1" x14ac:dyDescent="0.25">
      <c r="A29" s="10"/>
      <c r="B29" s="10"/>
      <c r="C29" s="10"/>
      <c r="D29" s="10">
        <f t="shared" si="2"/>
        <v>0</v>
      </c>
      <c r="E29" s="10">
        <f t="shared" si="3"/>
        <v>0</v>
      </c>
      <c r="F29" s="69">
        <f t="shared" si="4"/>
        <v>0</v>
      </c>
      <c r="G29" s="10"/>
      <c r="H29" s="10"/>
      <c r="I29" s="90">
        <f t="shared" si="9"/>
        <v>0</v>
      </c>
      <c r="J29" s="7"/>
      <c r="K29" s="10"/>
      <c r="L29" s="85">
        <f t="shared" si="5"/>
        <v>0</v>
      </c>
      <c r="M29" s="87">
        <f t="shared" si="6"/>
        <v>0</v>
      </c>
      <c r="N29" s="10"/>
      <c r="O29" s="10"/>
      <c r="P29" s="74">
        <f t="shared" si="7"/>
        <v>0</v>
      </c>
      <c r="Q29" s="74">
        <f t="shared" si="0"/>
        <v>0</v>
      </c>
      <c r="R29" s="10"/>
      <c r="S29" s="10"/>
      <c r="T29" s="46">
        <f t="shared" si="8"/>
        <v>0</v>
      </c>
      <c r="U29" s="46">
        <f t="shared" si="1"/>
        <v>0</v>
      </c>
      <c r="V29" s="10"/>
      <c r="W29" s="10"/>
      <c r="X29" s="94">
        <f t="shared" si="10"/>
        <v>0</v>
      </c>
      <c r="Y29" s="101"/>
    </row>
    <row r="30" spans="1:25" ht="12.75" customHeight="1" thickBot="1" x14ac:dyDescent="0.25">
      <c r="A30" s="8"/>
      <c r="B30" s="8"/>
      <c r="C30" s="9"/>
      <c r="D30" s="10">
        <f t="shared" si="2"/>
        <v>0</v>
      </c>
      <c r="E30" s="10">
        <f t="shared" si="3"/>
        <v>0</v>
      </c>
      <c r="F30" s="69">
        <f t="shared" si="4"/>
        <v>0</v>
      </c>
      <c r="G30" s="10"/>
      <c r="H30" s="10"/>
      <c r="I30" s="90">
        <f t="shared" si="9"/>
        <v>0</v>
      </c>
      <c r="J30" s="7"/>
      <c r="K30" s="10"/>
      <c r="L30" s="85">
        <f t="shared" si="5"/>
        <v>0</v>
      </c>
      <c r="M30" s="87">
        <f t="shared" si="6"/>
        <v>0</v>
      </c>
      <c r="N30" s="10"/>
      <c r="O30" s="10"/>
      <c r="P30" s="74">
        <f t="shared" si="7"/>
        <v>0</v>
      </c>
      <c r="Q30" s="74">
        <f t="shared" si="0"/>
        <v>0</v>
      </c>
      <c r="R30" s="10"/>
      <c r="S30" s="10"/>
      <c r="T30" s="46">
        <f t="shared" si="8"/>
        <v>0</v>
      </c>
      <c r="U30" s="46">
        <f t="shared" si="1"/>
        <v>0</v>
      </c>
      <c r="V30" s="10"/>
      <c r="W30" s="10"/>
      <c r="X30" s="94">
        <f t="shared" si="10"/>
        <v>0</v>
      </c>
      <c r="Y30" s="101"/>
    </row>
    <row r="31" spans="1:25" ht="12.75" customHeight="1" thickBot="1" x14ac:dyDescent="0.25">
      <c r="A31" s="10"/>
      <c r="B31" s="10"/>
      <c r="C31" s="10"/>
      <c r="D31" s="10">
        <f t="shared" si="2"/>
        <v>0</v>
      </c>
      <c r="E31" s="10">
        <f t="shared" si="3"/>
        <v>0</v>
      </c>
      <c r="F31" s="69">
        <f t="shared" si="4"/>
        <v>0</v>
      </c>
      <c r="G31" s="10"/>
      <c r="H31" s="10"/>
      <c r="I31" s="90">
        <f t="shared" si="9"/>
        <v>0</v>
      </c>
      <c r="J31" s="7"/>
      <c r="K31" s="10"/>
      <c r="L31" s="85">
        <f t="shared" si="5"/>
        <v>0</v>
      </c>
      <c r="M31" s="87">
        <f t="shared" si="6"/>
        <v>0</v>
      </c>
      <c r="N31" s="10"/>
      <c r="O31" s="10"/>
      <c r="P31" s="74">
        <f t="shared" si="7"/>
        <v>0</v>
      </c>
      <c r="Q31" s="74">
        <f t="shared" si="0"/>
        <v>0</v>
      </c>
      <c r="R31" s="10"/>
      <c r="S31" s="10"/>
      <c r="T31" s="46">
        <f t="shared" si="8"/>
        <v>0</v>
      </c>
      <c r="U31" s="46">
        <f t="shared" si="1"/>
        <v>0</v>
      </c>
      <c r="V31" s="10"/>
      <c r="W31" s="10"/>
      <c r="X31" s="94">
        <f t="shared" si="10"/>
        <v>0</v>
      </c>
      <c r="Y31" s="101"/>
    </row>
    <row r="32" spans="1:25" ht="12.75" customHeight="1" thickBot="1" x14ac:dyDescent="0.25">
      <c r="A32" s="8"/>
      <c r="B32" s="8"/>
      <c r="C32" s="9"/>
      <c r="D32" s="10">
        <f t="shared" si="2"/>
        <v>0</v>
      </c>
      <c r="E32" s="10">
        <f t="shared" si="3"/>
        <v>0</v>
      </c>
      <c r="F32" s="69">
        <f t="shared" si="4"/>
        <v>0</v>
      </c>
      <c r="G32" s="10"/>
      <c r="H32" s="10"/>
      <c r="I32" s="90">
        <f t="shared" si="9"/>
        <v>0</v>
      </c>
      <c r="J32" s="7"/>
      <c r="K32" s="10"/>
      <c r="L32" s="85">
        <f t="shared" si="5"/>
        <v>0</v>
      </c>
      <c r="M32" s="87">
        <f t="shared" si="6"/>
        <v>0</v>
      </c>
      <c r="N32" s="10"/>
      <c r="O32" s="10"/>
      <c r="P32" s="74">
        <f t="shared" si="7"/>
        <v>0</v>
      </c>
      <c r="Q32" s="74">
        <f t="shared" si="0"/>
        <v>0</v>
      </c>
      <c r="R32" s="10"/>
      <c r="S32" s="10"/>
      <c r="T32" s="46">
        <f t="shared" si="8"/>
        <v>0</v>
      </c>
      <c r="U32" s="46">
        <f t="shared" si="1"/>
        <v>0</v>
      </c>
      <c r="V32" s="10"/>
      <c r="W32" s="10"/>
      <c r="X32" s="94">
        <f t="shared" si="10"/>
        <v>0</v>
      </c>
      <c r="Y32" s="101"/>
    </row>
    <row r="33" spans="1:25" ht="12.75" customHeight="1" thickBot="1" x14ac:dyDescent="0.25">
      <c r="A33" s="10"/>
      <c r="B33" s="10"/>
      <c r="C33" s="10"/>
      <c r="D33" s="10">
        <f t="shared" si="2"/>
        <v>0</v>
      </c>
      <c r="E33" s="10">
        <f t="shared" si="3"/>
        <v>0</v>
      </c>
      <c r="F33" s="69">
        <f t="shared" si="4"/>
        <v>0</v>
      </c>
      <c r="G33" s="10"/>
      <c r="H33" s="10"/>
      <c r="I33" s="90">
        <f t="shared" si="9"/>
        <v>0</v>
      </c>
      <c r="J33" s="7"/>
      <c r="K33" s="10"/>
      <c r="L33" s="85">
        <f t="shared" si="5"/>
        <v>0</v>
      </c>
      <c r="M33" s="87">
        <f t="shared" si="6"/>
        <v>0</v>
      </c>
      <c r="N33" s="10"/>
      <c r="O33" s="10"/>
      <c r="P33" s="74">
        <f t="shared" si="7"/>
        <v>0</v>
      </c>
      <c r="Q33" s="74">
        <f t="shared" si="0"/>
        <v>0</v>
      </c>
      <c r="R33" s="10"/>
      <c r="S33" s="10"/>
      <c r="T33" s="46">
        <f t="shared" si="8"/>
        <v>0</v>
      </c>
      <c r="U33" s="46">
        <f t="shared" si="1"/>
        <v>0</v>
      </c>
      <c r="V33" s="10"/>
      <c r="W33" s="10"/>
      <c r="X33" s="94">
        <f t="shared" si="10"/>
        <v>0</v>
      </c>
      <c r="Y33" s="101"/>
    </row>
    <row r="34" spans="1:25" ht="12.75" customHeight="1" thickBot="1" x14ac:dyDescent="0.25">
      <c r="A34" s="8"/>
      <c r="B34" s="8"/>
      <c r="C34" s="9"/>
      <c r="D34" s="10">
        <f t="shared" si="2"/>
        <v>0</v>
      </c>
      <c r="E34" s="10">
        <f t="shared" si="3"/>
        <v>0</v>
      </c>
      <c r="F34" s="69">
        <f t="shared" si="4"/>
        <v>0</v>
      </c>
      <c r="G34" s="10"/>
      <c r="H34" s="10"/>
      <c r="I34" s="90">
        <f t="shared" si="9"/>
        <v>0</v>
      </c>
      <c r="J34" s="7"/>
      <c r="K34" s="10"/>
      <c r="L34" s="85">
        <f t="shared" si="5"/>
        <v>0</v>
      </c>
      <c r="M34" s="87">
        <f t="shared" si="6"/>
        <v>0</v>
      </c>
      <c r="N34" s="10"/>
      <c r="O34" s="10"/>
      <c r="P34" s="74">
        <f t="shared" si="7"/>
        <v>0</v>
      </c>
      <c r="Q34" s="74">
        <f t="shared" si="0"/>
        <v>0</v>
      </c>
      <c r="R34" s="10"/>
      <c r="S34" s="10"/>
      <c r="T34" s="46">
        <f t="shared" si="8"/>
        <v>0</v>
      </c>
      <c r="U34" s="46">
        <f t="shared" si="1"/>
        <v>0</v>
      </c>
      <c r="V34" s="10"/>
      <c r="W34" s="10"/>
      <c r="X34" s="94">
        <f t="shared" si="10"/>
        <v>0</v>
      </c>
      <c r="Y34" s="101"/>
    </row>
    <row r="35" spans="1:25" ht="12.75" customHeight="1" thickBot="1" x14ac:dyDescent="0.25">
      <c r="A35" s="10"/>
      <c r="B35" s="10"/>
      <c r="C35" s="10"/>
      <c r="D35" s="10">
        <f t="shared" si="2"/>
        <v>0</v>
      </c>
      <c r="E35" s="10">
        <f t="shared" si="3"/>
        <v>0</v>
      </c>
      <c r="F35" s="69">
        <f t="shared" si="4"/>
        <v>0</v>
      </c>
      <c r="G35" s="10"/>
      <c r="H35" s="10"/>
      <c r="I35" s="90">
        <f t="shared" si="9"/>
        <v>0</v>
      </c>
      <c r="J35" s="7"/>
      <c r="K35" s="10"/>
      <c r="L35" s="85">
        <f t="shared" si="5"/>
        <v>0</v>
      </c>
      <c r="M35" s="87">
        <f t="shared" si="6"/>
        <v>0</v>
      </c>
      <c r="N35" s="10"/>
      <c r="O35" s="10"/>
      <c r="P35" s="74">
        <f t="shared" si="7"/>
        <v>0</v>
      </c>
      <c r="Q35" s="74">
        <f t="shared" si="0"/>
        <v>0</v>
      </c>
      <c r="R35" s="10"/>
      <c r="S35" s="10"/>
      <c r="T35" s="46">
        <f t="shared" si="8"/>
        <v>0</v>
      </c>
      <c r="U35" s="46">
        <f t="shared" si="1"/>
        <v>0</v>
      </c>
      <c r="V35" s="10"/>
      <c r="W35" s="10"/>
      <c r="X35" s="94">
        <f t="shared" si="10"/>
        <v>0</v>
      </c>
      <c r="Y35" s="101"/>
    </row>
    <row r="36" spans="1:25" ht="12.75" customHeight="1" thickBot="1" x14ac:dyDescent="0.25">
      <c r="A36" s="8"/>
      <c r="B36" s="8"/>
      <c r="C36" s="9"/>
      <c r="D36" s="10">
        <f t="shared" si="2"/>
        <v>0</v>
      </c>
      <c r="E36" s="10">
        <f t="shared" si="3"/>
        <v>0</v>
      </c>
      <c r="F36" s="69">
        <f t="shared" si="4"/>
        <v>0</v>
      </c>
      <c r="G36" s="10"/>
      <c r="H36" s="10"/>
      <c r="I36" s="90">
        <f t="shared" si="9"/>
        <v>0</v>
      </c>
      <c r="J36" s="7"/>
      <c r="K36" s="10"/>
      <c r="L36" s="85">
        <f t="shared" si="5"/>
        <v>0</v>
      </c>
      <c r="M36" s="87">
        <f t="shared" si="6"/>
        <v>0</v>
      </c>
      <c r="N36" s="10"/>
      <c r="O36" s="10"/>
      <c r="P36" s="74">
        <f t="shared" si="7"/>
        <v>0</v>
      </c>
      <c r="Q36" s="74">
        <f t="shared" si="0"/>
        <v>0</v>
      </c>
      <c r="R36" s="10"/>
      <c r="S36" s="10"/>
      <c r="T36" s="46">
        <f t="shared" si="8"/>
        <v>0</v>
      </c>
      <c r="U36" s="46">
        <f t="shared" si="1"/>
        <v>0</v>
      </c>
      <c r="V36" s="10"/>
      <c r="W36" s="10"/>
      <c r="X36" s="94">
        <f t="shared" si="10"/>
        <v>0</v>
      </c>
      <c r="Y36" s="101"/>
    </row>
    <row r="37" spans="1:25" ht="12.75" customHeight="1" thickBot="1" x14ac:dyDescent="0.25">
      <c r="A37" s="10"/>
      <c r="B37" s="10"/>
      <c r="C37" s="10"/>
      <c r="D37" s="10">
        <f t="shared" si="2"/>
        <v>0</v>
      </c>
      <c r="E37" s="10">
        <f t="shared" si="3"/>
        <v>0</v>
      </c>
      <c r="F37" s="69">
        <f t="shared" si="4"/>
        <v>0</v>
      </c>
      <c r="G37" s="10"/>
      <c r="H37" s="10"/>
      <c r="I37" s="90">
        <f t="shared" si="9"/>
        <v>0</v>
      </c>
      <c r="J37" s="7"/>
      <c r="K37" s="10"/>
      <c r="L37" s="85">
        <f t="shared" si="5"/>
        <v>0</v>
      </c>
      <c r="M37" s="87">
        <f t="shared" si="6"/>
        <v>0</v>
      </c>
      <c r="N37" s="10"/>
      <c r="O37" s="10"/>
      <c r="P37" s="74">
        <f t="shared" si="7"/>
        <v>0</v>
      </c>
      <c r="Q37" s="74">
        <f t="shared" si="0"/>
        <v>0</v>
      </c>
      <c r="R37" s="10"/>
      <c r="S37" s="10"/>
      <c r="T37" s="46">
        <f t="shared" si="8"/>
        <v>0</v>
      </c>
      <c r="U37" s="46">
        <f t="shared" si="1"/>
        <v>0</v>
      </c>
      <c r="V37" s="10"/>
      <c r="W37" s="10"/>
      <c r="X37" s="94">
        <f t="shared" si="10"/>
        <v>0</v>
      </c>
      <c r="Y37" s="101"/>
    </row>
    <row r="38" spans="1:25" ht="12.75" customHeight="1" thickBot="1" x14ac:dyDescent="0.25">
      <c r="A38" s="8"/>
      <c r="B38" s="8"/>
      <c r="C38" s="9"/>
      <c r="D38" s="10">
        <f t="shared" si="2"/>
        <v>0</v>
      </c>
      <c r="E38" s="10">
        <f t="shared" si="3"/>
        <v>0</v>
      </c>
      <c r="F38" s="69">
        <f t="shared" si="4"/>
        <v>0</v>
      </c>
      <c r="G38" s="10"/>
      <c r="H38" s="10"/>
      <c r="I38" s="90">
        <f t="shared" si="9"/>
        <v>0</v>
      </c>
      <c r="J38" s="7"/>
      <c r="K38" s="10"/>
      <c r="L38" s="85">
        <f t="shared" si="5"/>
        <v>0</v>
      </c>
      <c r="M38" s="87">
        <f t="shared" si="6"/>
        <v>0</v>
      </c>
      <c r="N38" s="10"/>
      <c r="O38" s="10"/>
      <c r="P38" s="74">
        <f t="shared" si="7"/>
        <v>0</v>
      </c>
      <c r="Q38" s="74">
        <f t="shared" si="0"/>
        <v>0</v>
      </c>
      <c r="R38" s="10"/>
      <c r="S38" s="10"/>
      <c r="T38" s="46">
        <f t="shared" si="8"/>
        <v>0</v>
      </c>
      <c r="U38" s="46">
        <f t="shared" si="1"/>
        <v>0</v>
      </c>
      <c r="V38" s="10"/>
      <c r="W38" s="10"/>
      <c r="X38" s="94">
        <f t="shared" si="10"/>
        <v>0</v>
      </c>
      <c r="Y38" s="101"/>
    </row>
    <row r="39" spans="1:25" ht="12.75" customHeight="1" thickBot="1" x14ac:dyDescent="0.25">
      <c r="A39" s="10"/>
      <c r="B39" s="10"/>
      <c r="C39" s="10"/>
      <c r="D39" s="10">
        <f t="shared" si="2"/>
        <v>0</v>
      </c>
      <c r="E39" s="10">
        <f t="shared" si="3"/>
        <v>0</v>
      </c>
      <c r="F39" s="69">
        <f t="shared" si="4"/>
        <v>0</v>
      </c>
      <c r="G39" s="10"/>
      <c r="H39" s="10"/>
      <c r="I39" s="90">
        <f t="shared" si="9"/>
        <v>0</v>
      </c>
      <c r="J39" s="7"/>
      <c r="K39" s="10"/>
      <c r="L39" s="85">
        <f t="shared" si="5"/>
        <v>0</v>
      </c>
      <c r="M39" s="87">
        <f t="shared" si="6"/>
        <v>0</v>
      </c>
      <c r="N39" s="10"/>
      <c r="O39" s="10"/>
      <c r="P39" s="74">
        <f t="shared" si="7"/>
        <v>0</v>
      </c>
      <c r="Q39" s="74">
        <f t="shared" si="0"/>
        <v>0</v>
      </c>
      <c r="R39" s="10"/>
      <c r="S39" s="10"/>
      <c r="T39" s="46">
        <f t="shared" si="8"/>
        <v>0</v>
      </c>
      <c r="U39" s="46">
        <f t="shared" si="1"/>
        <v>0</v>
      </c>
      <c r="V39" s="10"/>
      <c r="W39" s="10"/>
      <c r="X39" s="94">
        <f t="shared" si="10"/>
        <v>0</v>
      </c>
      <c r="Y39" s="101"/>
    </row>
    <row r="40" spans="1:25" ht="12.75" customHeight="1" thickBot="1" x14ac:dyDescent="0.25">
      <c r="A40" s="10"/>
      <c r="B40" s="10"/>
      <c r="C40" s="10"/>
      <c r="D40" s="10">
        <f t="shared" si="2"/>
        <v>0</v>
      </c>
      <c r="E40" s="10">
        <f t="shared" si="3"/>
        <v>0</v>
      </c>
      <c r="F40" s="69">
        <f t="shared" si="4"/>
        <v>0</v>
      </c>
      <c r="G40" s="10"/>
      <c r="H40" s="10"/>
      <c r="I40" s="90">
        <f t="shared" si="9"/>
        <v>0</v>
      </c>
      <c r="J40" s="7"/>
      <c r="K40" s="10"/>
      <c r="L40" s="85">
        <f t="shared" si="5"/>
        <v>0</v>
      </c>
      <c r="M40" s="87">
        <f t="shared" si="6"/>
        <v>0</v>
      </c>
      <c r="N40" s="10"/>
      <c r="O40" s="10"/>
      <c r="P40" s="74">
        <f t="shared" si="7"/>
        <v>0</v>
      </c>
      <c r="Q40" s="74">
        <f t="shared" si="0"/>
        <v>0</v>
      </c>
      <c r="R40" s="10"/>
      <c r="S40" s="10"/>
      <c r="T40" s="46">
        <f t="shared" si="8"/>
        <v>0</v>
      </c>
      <c r="U40" s="46">
        <f t="shared" si="1"/>
        <v>0</v>
      </c>
      <c r="V40" s="10"/>
      <c r="W40" s="10"/>
      <c r="X40" s="94">
        <f t="shared" si="10"/>
        <v>0</v>
      </c>
      <c r="Y40" s="101"/>
    </row>
    <row r="41" spans="1:25" ht="12.75" customHeight="1" thickBot="1" x14ac:dyDescent="0.25">
      <c r="A41" s="8"/>
      <c r="B41" s="8"/>
      <c r="C41" s="9"/>
      <c r="D41" s="10">
        <f t="shared" si="2"/>
        <v>0</v>
      </c>
      <c r="E41" s="10">
        <f t="shared" si="3"/>
        <v>0</v>
      </c>
      <c r="F41" s="69">
        <f t="shared" si="4"/>
        <v>0</v>
      </c>
      <c r="G41" s="10"/>
      <c r="H41" s="10"/>
      <c r="I41" s="90">
        <f t="shared" si="9"/>
        <v>0</v>
      </c>
      <c r="J41" s="7"/>
      <c r="K41" s="10"/>
      <c r="L41" s="85">
        <f t="shared" si="5"/>
        <v>0</v>
      </c>
      <c r="M41" s="87">
        <f t="shared" si="6"/>
        <v>0</v>
      </c>
      <c r="N41" s="10"/>
      <c r="O41" s="10"/>
      <c r="P41" s="74">
        <f t="shared" si="7"/>
        <v>0</v>
      </c>
      <c r="Q41" s="74">
        <f t="shared" si="0"/>
        <v>0</v>
      </c>
      <c r="R41" s="10"/>
      <c r="S41" s="10"/>
      <c r="T41" s="46">
        <f t="shared" si="8"/>
        <v>0</v>
      </c>
      <c r="U41" s="46">
        <f t="shared" si="1"/>
        <v>0</v>
      </c>
      <c r="V41" s="10"/>
      <c r="W41" s="10"/>
      <c r="X41" s="94">
        <f t="shared" si="10"/>
        <v>0</v>
      </c>
      <c r="Y41" s="101"/>
    </row>
    <row r="42" spans="1:25" ht="12.75" customHeight="1" thickBot="1" x14ac:dyDescent="0.25">
      <c r="A42" s="10"/>
      <c r="B42" s="10"/>
      <c r="C42" s="10"/>
      <c r="D42" s="10">
        <f t="shared" si="2"/>
        <v>0</v>
      </c>
      <c r="E42" s="10">
        <f t="shared" si="3"/>
        <v>0</v>
      </c>
      <c r="F42" s="69">
        <f t="shared" si="4"/>
        <v>0</v>
      </c>
      <c r="G42" s="10"/>
      <c r="H42" s="10"/>
      <c r="I42" s="90">
        <f t="shared" si="9"/>
        <v>0</v>
      </c>
      <c r="J42" s="7"/>
      <c r="K42" s="10"/>
      <c r="L42" s="85">
        <f t="shared" si="5"/>
        <v>0</v>
      </c>
      <c r="M42" s="87">
        <f t="shared" si="6"/>
        <v>0</v>
      </c>
      <c r="N42" s="10"/>
      <c r="O42" s="10"/>
      <c r="P42" s="74">
        <f t="shared" si="7"/>
        <v>0</v>
      </c>
      <c r="Q42" s="74">
        <f t="shared" si="0"/>
        <v>0</v>
      </c>
      <c r="R42" s="10"/>
      <c r="S42" s="10"/>
      <c r="T42" s="46">
        <f t="shared" si="8"/>
        <v>0</v>
      </c>
      <c r="U42" s="46">
        <f t="shared" si="1"/>
        <v>0</v>
      </c>
      <c r="V42" s="10"/>
      <c r="W42" s="10"/>
      <c r="X42" s="94">
        <f t="shared" si="10"/>
        <v>0</v>
      </c>
      <c r="Y42" s="101"/>
    </row>
    <row r="46" spans="1:25" ht="12.75" customHeight="1" x14ac:dyDescent="0.2">
      <c r="A46" s="4" t="s">
        <v>3</v>
      </c>
      <c r="C46" s="125" t="s">
        <v>19</v>
      </c>
      <c r="D46" s="125"/>
      <c r="E46" s="125"/>
      <c r="F46" s="125"/>
      <c r="G46" s="125"/>
      <c r="H46" s="125"/>
      <c r="I46" s="125"/>
      <c r="J46" s="125"/>
      <c r="K46" s="125"/>
      <c r="L46" s="27"/>
      <c r="M46" s="27"/>
    </row>
    <row r="47" spans="1:25" ht="12.75" customHeight="1" x14ac:dyDescent="0.2">
      <c r="C47" s="17"/>
    </row>
    <row r="48" spans="1:25" ht="12.75" customHeight="1" x14ac:dyDescent="0.2">
      <c r="C48" s="119"/>
      <c r="D48" s="119"/>
    </row>
  </sheetData>
  <protectedRanges>
    <protectedRange sqref="A43:Y120" name="Zbytek"/>
    <protectedRange sqref="V14:W42" name="Záměna položek"/>
    <protectedRange sqref="N14:O42" name="Nezbytné práce"/>
    <protectedRange sqref="D4" name="Přijatá smluvní částka"/>
    <protectedRange sqref="G14:H42" name="Vyhrazená změna"/>
    <protectedRange sqref="J14:K42" name="Změny de minimis"/>
    <protectedRange sqref="R14:S42" name="Nepředvídané změny"/>
    <protectedRange sqref="A14:C42" name="Název změny"/>
  </protectedRanges>
  <mergeCells count="17">
    <mergeCell ref="V9:X10"/>
    <mergeCell ref="R9:U10"/>
    <mergeCell ref="N9:Q10"/>
    <mergeCell ref="A2:X2"/>
    <mergeCell ref="T6:U6"/>
    <mergeCell ref="T5:U5"/>
    <mergeCell ref="T4:V4"/>
    <mergeCell ref="C48:D48"/>
    <mergeCell ref="O5:P5"/>
    <mergeCell ref="O4:P4"/>
    <mergeCell ref="O6:P6"/>
    <mergeCell ref="G4:J4"/>
    <mergeCell ref="G5:J5"/>
    <mergeCell ref="G6:J6"/>
    <mergeCell ref="C46:K46"/>
    <mergeCell ref="J9:M10"/>
    <mergeCell ref="G9:I10"/>
  </mergeCells>
  <conditionalFormatting sqref="D9">
    <cfRule type="cellIs" dxfId="15" priority="18" operator="greaterThan">
      <formula>149224000</formula>
    </cfRule>
  </conditionalFormatting>
  <conditionalFormatting sqref="W4">
    <cfRule type="cellIs" dxfId="14" priority="15" operator="greaterThan">
      <formula>0.15</formula>
    </cfRule>
    <cfRule type="cellIs" dxfId="13" priority="17" operator="greaterThan">
      <formula>15</formula>
    </cfRule>
  </conditionalFormatting>
  <conditionalFormatting sqref="W5">
    <cfRule type="cellIs" dxfId="12" priority="14" operator="greaterThan">
      <formula>149224000</formula>
    </cfRule>
  </conditionalFormatting>
  <conditionalFormatting sqref="Q4">
    <cfRule type="cellIs" dxfId="11" priority="13" operator="greaterThan">
      <formula>0.5</formula>
    </cfRule>
  </conditionalFormatting>
  <conditionalFormatting sqref="Q5">
    <cfRule type="cellIs" dxfId="10" priority="12" operator="greaterThan">
      <formula>0.5</formula>
    </cfRule>
  </conditionalFormatting>
  <conditionalFormatting sqref="K5">
    <cfRule type="cellIs" dxfId="9" priority="11" operator="greaterThan">
      <formula>0.3</formula>
    </cfRule>
  </conditionalFormatting>
  <conditionalFormatting sqref="W7">
    <cfRule type="containsText" dxfId="8" priority="8" operator="containsText" text="Překročen limit">
      <formula>NOT(ISERROR(SEARCH("Překročen limit",W7)))</formula>
    </cfRule>
    <cfRule type="containsText" dxfId="7" priority="9" operator="containsText" text="OK">
      <formula>NOT(ISERROR(SEARCH("OK",W7)))</formula>
    </cfRule>
  </conditionalFormatting>
  <conditionalFormatting sqref="L13">
    <cfRule type="cellIs" dxfId="6" priority="7" operator="greaterThan">
      <formula>0.15</formula>
    </cfRule>
  </conditionalFormatting>
  <conditionalFormatting sqref="M13">
    <cfRule type="cellIs" dxfId="5" priority="6" operator="greaterThan">
      <formula>149224000</formula>
    </cfRule>
  </conditionalFormatting>
  <conditionalFormatting sqref="L5">
    <cfRule type="cellIs" dxfId="4" priority="5" operator="greaterThan">
      <formula>0.3</formula>
    </cfRule>
  </conditionalFormatting>
  <conditionalFormatting sqref="R4">
    <cfRule type="cellIs" dxfId="3" priority="4" operator="greaterThan">
      <formula>0.3</formula>
    </cfRule>
  </conditionalFormatting>
  <conditionalFormatting sqref="R5">
    <cfRule type="cellIs" dxfId="2" priority="3" operator="greaterThan">
      <formula>0.3</formula>
    </cfRule>
  </conditionalFormatting>
  <conditionalFormatting sqref="X4">
    <cfRule type="cellIs" dxfId="1" priority="2" operator="greaterThan">
      <formula>0.3</formula>
    </cfRule>
  </conditionalFormatting>
  <conditionalFormatting sqref="X5">
    <cfRule type="cellIs" dxfId="0" priority="1" operator="greaterThan">
      <formula>0.3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8" scale="46" fitToHeight="0" orientation="landscape" r:id="rId1"/>
  <headerFooter alignWithMargins="0">
    <oddHeader xml:space="preserve">&amp;R&amp;"Arial,Tučné"&amp;16
&amp;"HelveticaNeueLT Com 47 LtCn,Obyčejné"Příloha č. 5&amp;"Arial,Tučné"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F2AEAE2320F947A01D81D51A35518F" ma:contentTypeVersion="2" ma:contentTypeDescription="Vytvoří nový dokument" ma:contentTypeScope="" ma:versionID="bf3517f9673f0fbe8003a91bfb8bed6c">
  <xsd:schema xmlns:xsd="http://www.w3.org/2001/XMLSchema" xmlns:xs="http://www.w3.org/2001/XMLSchema" xmlns:p="http://schemas.microsoft.com/office/2006/metadata/properties" xmlns:ns2="6f16c099-1667-48cc-b561-9f3a75def9f6" targetNamespace="http://schemas.microsoft.com/office/2006/metadata/properties" ma:root="true" ma:fieldsID="5c507e429f5d47be6402687beb0b5655" ns2:_="">
    <xsd:import namespace="6f16c099-1667-48cc-b561-9f3a75def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6c099-1667-48cc-b561-9f3a75def9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4113F3-0846-4AF6-AA3E-BE3077AC84E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C614F3-1946-49FD-8616-B9960C7B2D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3C4B18-BBDD-4547-B245-71F2262ED4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Skupina 1,2,3,4,5,6</vt:lpstr>
      <vt:lpstr>'Skupina 1,2,3,4,5,6'!Oblast_tisku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Jan Dědeček</cp:lastModifiedBy>
  <cp:lastPrinted>2018-11-08T17:12:18Z</cp:lastPrinted>
  <dcterms:created xsi:type="dcterms:W3CDTF">2013-08-26T19:39:03Z</dcterms:created>
  <dcterms:modified xsi:type="dcterms:W3CDTF">2019-03-07T14:20:30Z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0x010100EEF2AEAE2320F947A01D81D51A35518F</vt:lpwstr>
  </property>
</Properties>
</file>