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25" windowHeight="8190" tabRatio="725" activeTab="0"/>
  </bookViews>
  <sheets>
    <sheet name="Vrchní list" sheetId="1" r:id="rId1"/>
    <sheet name="celkový přehled 21DPH" sheetId="2" r:id="rId2"/>
    <sheet name="Předhradí Krouna 21DPH" sheetId="3" r:id="rId3"/>
    <sheet name="Ronov Biskupice 21DPH" sheetId="4" r:id="rId4"/>
  </sheets>
  <definedNames>
    <definedName name="_xlnm.Print_Area" localSheetId="1">'celkový přehled 21DPH'!$A$1:$K$27</definedName>
    <definedName name="_xlnm.Print_Area" localSheetId="2">'Předhradí Krouna 21DPH'!$A$1:$F$189</definedName>
    <definedName name="_xlnm.Print_Area" localSheetId="3">'Ronov Biskupice 21DPH'!$A$1:$F$93</definedName>
    <definedName name="_xlnm.Print_Area" localSheetId="0">'Vrchní list'!$A$1:$I$47</definedName>
    <definedName name="OLE_LINK1" localSheetId="0">'Vrchní list'!$A$30</definedName>
  </definedNames>
  <calcPr fullCalcOnLoad="1"/>
</workbook>
</file>

<file path=xl/sharedStrings.xml><?xml version="1.0" encoding="utf-8"?>
<sst xmlns="http://schemas.openxmlformats.org/spreadsheetml/2006/main" count="545" uniqueCount="167">
  <si>
    <t xml:space="preserve">Práce /montáž/  </t>
  </si>
  <si>
    <t>p.č.</t>
  </si>
  <si>
    <t>název</t>
  </si>
  <si>
    <t>m.j.</t>
  </si>
  <si>
    <t>množ.</t>
  </si>
  <si>
    <t>cena/jedn. /Kč/</t>
  </si>
  <si>
    <t>cena celk. /Kč/</t>
  </si>
  <si>
    <t>183 10-1115</t>
  </si>
  <si>
    <t>ks</t>
  </si>
  <si>
    <t>184 10-2114</t>
  </si>
  <si>
    <t>184 20-2112</t>
  </si>
  <si>
    <t>184 80-2111</t>
  </si>
  <si>
    <t>184 80-4111</t>
  </si>
  <si>
    <t>185 85-1111</t>
  </si>
  <si>
    <t>cena/jedn /Kč/</t>
  </si>
  <si>
    <t>OSTATNÍ MATERIÁL</t>
  </si>
  <si>
    <t>m3</t>
  </si>
  <si>
    <t>m</t>
  </si>
  <si>
    <t>Ostatní materiál celkem</t>
  </si>
  <si>
    <t>Výsadba keřů</t>
  </si>
  <si>
    <t xml:space="preserve">Chránič kmene plastový, dl 120 cm </t>
  </si>
  <si>
    <t>Výsadbový materiál celkem</t>
  </si>
  <si>
    <t>Specifikace celkem</t>
  </si>
  <si>
    <t>Práce celkem</t>
  </si>
  <si>
    <t>184 10-2111</t>
  </si>
  <si>
    <t>kg</t>
  </si>
  <si>
    <t>l</t>
  </si>
  <si>
    <t>VÝSADBA KEŘŮ CELKEM</t>
  </si>
  <si>
    <t>CELKEM VČETNĚ DPH</t>
  </si>
  <si>
    <t>183 10-1113</t>
  </si>
  <si>
    <t>184 80-4113</t>
  </si>
  <si>
    <t>Kůl frézovaný se špicí 8/250 3ks/strom</t>
  </si>
  <si>
    <t>Příčka 8/50 3/ks/strom</t>
  </si>
  <si>
    <t>Úvazek bavlněný š. 3cm, 3 bm/strom</t>
  </si>
  <si>
    <t>R</t>
  </si>
  <si>
    <t>doprava k chem. odplevelení  - vzdálenost do 30 km</t>
  </si>
  <si>
    <t xml:space="preserve">komplet </t>
  </si>
  <si>
    <t>Kolík k o označení keře, se špicí,  délka 1,5 m</t>
  </si>
  <si>
    <t>Tilia cordata</t>
  </si>
  <si>
    <t xml:space="preserve">PĚSTEBNÍ ZÁSAHY CELKEM </t>
  </si>
  <si>
    <t>VÝSADBA STROMŮ  ALEJOVÝCH CELKEM</t>
  </si>
  <si>
    <t>184 20-1111</t>
  </si>
  <si>
    <t>184 90-1112</t>
  </si>
  <si>
    <t>Specifikace materiálu /dodávka/  - v ceně jsou zahrnuty náklady na pořízení, dopravu, příp. meziskladování</t>
  </si>
  <si>
    <t>Výsadba stromů ovocných</t>
  </si>
  <si>
    <t>Kůl frézovaný se špicí 8/250</t>
  </si>
  <si>
    <t>Úvazek bavlněný š. 3cm, /m/ 0,5 m/ strom</t>
  </si>
  <si>
    <t>VÝSADBA STROMŮ OVOCNÝCH CELKEM</t>
  </si>
  <si>
    <t>183 10-1114</t>
  </si>
  <si>
    <t>Rozpočet založení zeleně</t>
  </si>
  <si>
    <t>Rozpočet údržby zeleně</t>
  </si>
  <si>
    <t>Alejové stromy</t>
  </si>
  <si>
    <t>r</t>
  </si>
  <si>
    <t>Ovocné stromy</t>
  </si>
  <si>
    <t>Keře</t>
  </si>
  <si>
    <t>Jabloň</t>
  </si>
  <si>
    <t>Třešeň</t>
  </si>
  <si>
    <t>Švestka</t>
  </si>
  <si>
    <t>Višeň</t>
  </si>
  <si>
    <t>Rekapitulace rozpočtu</t>
  </si>
  <si>
    <t>celkem údržba + založení zeleně</t>
  </si>
  <si>
    <t>bez DPH</t>
  </si>
  <si>
    <t>Celkem</t>
  </si>
  <si>
    <t xml:space="preserve">Celkem </t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</si>
  <si>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bez výměny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0,125 do 0,4m</t>
    </r>
    <r>
      <rPr>
        <b/>
        <vertAlign val="superscript"/>
        <sz val="7"/>
        <rFont val="Arial Narrow"/>
        <family val="2"/>
      </rPr>
      <t>3</t>
    </r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</si>
  <si>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400 do 500mm</t>
    </r>
  </si>
  <si>
    <r>
      <t xml:space="preserve">Ukotvení dřeviny </t>
    </r>
    <r>
      <rPr>
        <sz val="7"/>
        <rFont val="Arial Narrow"/>
        <family val="2"/>
      </rPr>
      <t xml:space="preserve">třemi a více kůly, s ochranou proti poškození kmene, 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při prům.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kůlů</t>
    </r>
    <r>
      <rPr>
        <b/>
        <sz val="7"/>
        <rFont val="Arial Narrow"/>
        <family val="2"/>
      </rPr>
      <t xml:space="preserve"> do 100mm </t>
    </r>
    <r>
      <rPr>
        <sz val="7"/>
        <rFont val="Arial Narrow"/>
        <family val="2"/>
      </rPr>
      <t>při délce kůlů</t>
    </r>
    <r>
      <rPr>
        <b/>
        <sz val="7"/>
        <rFont val="Arial Narrow"/>
        <family val="2"/>
      </rPr>
      <t xml:space="preserve"> přes 2 do 3m</t>
    </r>
  </si>
  <si>
    <r>
      <t xml:space="preserve">Ochrana rostlin před okusem zvěří </t>
    </r>
    <r>
      <rPr>
        <i/>
        <sz val="7"/>
        <rFont val="Arial Narrow"/>
        <family val="2"/>
      </rPr>
      <t xml:space="preserve">v rovině nebo na svahu do 1:5 </t>
    </r>
    <r>
      <rPr>
        <sz val="7"/>
        <rFont val="Arial Narrow"/>
        <family val="2"/>
      </rPr>
      <t>chráničem z rákosu nebo umělé hmoty</t>
    </r>
  </si>
  <si>
    <r>
      <t>m</t>
    </r>
    <r>
      <rPr>
        <vertAlign val="superscript"/>
        <sz val="7"/>
        <rFont val="Arial Narrow"/>
        <family val="2"/>
      </rPr>
      <t>2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</si>
  <si>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 xml:space="preserve">do 6000m </t>
    </r>
    <r>
      <rPr>
        <sz val="7"/>
        <rFont val="Arial Narrow"/>
        <family val="2"/>
      </rPr>
      <t>120 l/ks</t>
    </r>
  </si>
  <si>
    <r>
      <t>m</t>
    </r>
    <r>
      <rPr>
        <vertAlign val="superscript"/>
        <sz val="7"/>
        <rFont val="Arial Narrow"/>
        <family val="2"/>
      </rPr>
      <t>3</t>
    </r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</si>
  <si>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bez výměny půdy</t>
    </r>
    <r>
      <rPr>
        <sz val="7"/>
        <rFont val="Arial Narrow"/>
        <family val="2"/>
      </rPr>
      <t xml:space="preserve">,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0,05 do 0,125m</t>
    </r>
    <r>
      <rPr>
        <b/>
        <vertAlign val="superscript"/>
        <sz val="7"/>
        <rFont val="Arial Narrow"/>
        <family val="2"/>
      </rPr>
      <t>3</t>
    </r>
  </si>
  <si>
    <r>
      <t xml:space="preserve">Výsadba stromu bez balu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rov. nebo na svahu do 1:5</t>
    </r>
    <r>
      <rPr>
        <sz val="7"/>
        <rFont val="Arial Narrow"/>
        <family val="2"/>
      </rPr>
      <t>, při výšce kmene</t>
    </r>
    <r>
      <rPr>
        <b/>
        <sz val="7"/>
        <rFont val="Arial Narrow"/>
        <family val="2"/>
      </rPr>
      <t xml:space="preserve"> do 1,8m</t>
    </r>
  </si>
  <si>
    <r>
      <t xml:space="preserve">Osazení kůlu </t>
    </r>
    <r>
      <rPr>
        <sz val="7"/>
        <rFont val="Arial Narrow"/>
        <family val="2"/>
      </rPr>
      <t>k dřevině s uvázáním, délky kůlu od 2 do 3m</t>
    </r>
  </si>
  <si>
    <t>Údržba v 1. a 2. roce po založení - dotovaná pložka</t>
  </si>
  <si>
    <t>Pěstební zásahy ve stávající vegetaci - dotované položky</t>
  </si>
  <si>
    <t>Údržba v 1. a 2. roce po založení mimo dotované pložky</t>
  </si>
  <si>
    <t>Roundup Bioactiv/80ml/l vody/100m2/</t>
  </si>
  <si>
    <t>184 92-1096</t>
  </si>
  <si>
    <r>
      <t xml:space="preserve">Mulčování vysazených rostlin </t>
    </r>
    <r>
      <rPr>
        <sz val="7"/>
        <rFont val="Arial Narrow"/>
        <family val="2"/>
      </rPr>
      <t xml:space="preserve">s případným naložením odpadu na dopr. prostředek, s odvozem na vzdál. do 20km a se složením, </t>
    </r>
    <r>
      <rPr>
        <b/>
        <sz val="7"/>
        <rFont val="Arial Narrow"/>
        <family val="2"/>
      </rPr>
      <t xml:space="preserve">při tl. </t>
    </r>
    <r>
      <rPr>
        <sz val="7"/>
        <rFont val="Arial Narrow"/>
        <family val="2"/>
      </rPr>
      <t>mulče od 100</t>
    </r>
    <r>
      <rPr>
        <b/>
        <sz val="7"/>
        <rFont val="Arial Narrow"/>
        <family val="2"/>
      </rPr>
      <t xml:space="preserve"> do 150mm,</t>
    </r>
    <r>
      <rPr>
        <i/>
        <sz val="7"/>
        <rFont val="Arial Narrow"/>
        <family val="2"/>
      </rPr>
      <t xml:space="preserve"> v rov. nebo na svahu do 1:5 </t>
    </r>
  </si>
  <si>
    <t>dotované položky</t>
  </si>
  <si>
    <t>následná dvouletá péče o výsadby</t>
  </si>
  <si>
    <t>Acer campestre</t>
  </si>
  <si>
    <t>Alnus glutinosa</t>
  </si>
  <si>
    <t>Fraxinus excelsior</t>
  </si>
  <si>
    <t>Ulkus glabra</t>
  </si>
  <si>
    <t>LISTNATÉ STROMY vk  bal, Vvýška nasazení koruny 2,3 m a více, obv. km. 12-14 cm</t>
  </si>
  <si>
    <t>Betula verrucosa /obvod kmene 10-12/</t>
  </si>
  <si>
    <t>CELKEM ÚDRŽBA V 1.a 2. ROCE PO ZALOŽENÍ DOTOVANÁ POLOŽKA</t>
  </si>
  <si>
    <t>CELKEM ÚDRŽBA V 1.a 2. ROCE PO ZALOŽENÍ MIMO DOTOVANÉ POLOŽKY</t>
  </si>
  <si>
    <t>Údržba v 3. roce po založení mimo dotované pložky</t>
  </si>
  <si>
    <t>CELKEM ÚDRŽBA V 3. ROCE PO ZALOŽENÍ MIMO DOTOVANÉ POLOŽKY</t>
  </si>
  <si>
    <r>
      <t xml:space="preserve">Udržovací a zdravotní řez </t>
    </r>
    <r>
      <rPr>
        <sz val="7"/>
        <rFont val="Arial Narrow"/>
        <family val="2"/>
      </rPr>
      <t>stromů včetně odvozu a likvidace ořezané hmoty 1x</t>
    </r>
  </si>
  <si>
    <t>pěstební opatření a založení zeleně</t>
  </si>
  <si>
    <t xml:space="preserve">ÚSEK č. </t>
  </si>
  <si>
    <t>ÚSEK název</t>
  </si>
  <si>
    <t>nedotované položky</t>
  </si>
  <si>
    <t>CELKEM PĚSTEBNÍ OPATŘENÍ A ZALOŽENÍ ZELENĚ DOTOVANÉ POLOŽKY BEZ DPH</t>
  </si>
  <si>
    <r>
      <t>Kontrola úvazků</t>
    </r>
    <r>
      <rPr>
        <sz val="7"/>
        <rFont val="Arial Narrow"/>
        <family val="2"/>
      </rPr>
      <t xml:space="preserve"> vč. případné výměny poškozených kůlů 2x</t>
    </r>
  </si>
  <si>
    <r>
      <t>Hloubení jamek</t>
    </r>
    <r>
      <rPr>
        <sz val="7"/>
        <rFont val="Arial Narrow"/>
        <family val="2"/>
      </rPr>
      <t xml:space="preserve"> pro vysazování rostlin v hornině 1 až 4</t>
    </r>
    <r>
      <rPr>
        <b/>
        <sz val="7"/>
        <rFont val="Arial Narrow"/>
        <family val="2"/>
      </rPr>
      <t xml:space="preserve"> s bez výměny půdy,</t>
    </r>
    <r>
      <rPr>
        <sz val="7"/>
        <rFont val="Arial Narrow"/>
        <family val="2"/>
      </rPr>
      <t xml:space="preserve"> s případným naložením přebytečných výkopků na dopr. prostředek, s odvozem na vzdál. do 20km a se složením, </t>
    </r>
    <r>
      <rPr>
        <i/>
        <sz val="7"/>
        <rFont val="Arial Narrow"/>
        <family val="2"/>
      </rPr>
      <t xml:space="preserve">v rov. nebo svahu do 1:5 </t>
    </r>
    <r>
      <rPr>
        <b/>
        <sz val="7"/>
        <rFont val="Arial Narrow"/>
        <family val="2"/>
      </rPr>
      <t>objemu přes 0,02 do 0,05m</t>
    </r>
    <r>
      <rPr>
        <b/>
        <vertAlign val="superscript"/>
        <sz val="7"/>
        <rFont val="Arial Narrow"/>
        <family val="2"/>
      </rPr>
      <t>3</t>
    </r>
  </si>
  <si>
    <r>
      <t xml:space="preserve">Výsadba dřevin s balem </t>
    </r>
    <r>
      <rPr>
        <sz val="7"/>
        <rFont val="Arial Narrow"/>
        <family val="2"/>
      </rPr>
      <t xml:space="preserve">do předem vyhloubené jamky se zalitím </t>
    </r>
    <r>
      <rPr>
        <i/>
        <sz val="7"/>
        <rFont val="Arial Narrow"/>
        <family val="2"/>
      </rPr>
      <t>v rovině nebo na svahu do 1:5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při prům. balu přes 100 do 200mm</t>
    </r>
  </si>
  <si>
    <r>
      <t xml:space="preserve">Chemické odplevelení půdy </t>
    </r>
    <r>
      <rPr>
        <sz val="7"/>
        <rFont val="Arial Narrow"/>
        <family val="2"/>
      </rPr>
      <t>před založením kultury, trávníku v rov. nebo na svahu do 1:5</t>
    </r>
    <r>
      <rPr>
        <b/>
        <sz val="7"/>
        <rFont val="Arial Narrow"/>
        <family val="2"/>
      </rPr>
      <t xml:space="preserve"> postřikem </t>
    </r>
    <r>
      <rPr>
        <sz val="7"/>
        <rFont val="Arial Narrow"/>
        <family val="2"/>
      </rPr>
      <t>na široko</t>
    </r>
  </si>
  <si>
    <r>
      <t xml:space="preserve">Ochrana rostlin před okusem zvěří </t>
    </r>
    <r>
      <rPr>
        <i/>
        <sz val="7"/>
        <rFont val="Arial Narrow"/>
        <family val="2"/>
      </rPr>
      <t xml:space="preserve">v rovině nebo na svahu do 1:5 </t>
    </r>
    <r>
      <rPr>
        <sz val="7"/>
        <rFont val="Arial Narrow"/>
        <family val="2"/>
      </rPr>
      <t>chráničem chemickým nátěrem nebo postřikem</t>
    </r>
  </si>
  <si>
    <r>
      <t xml:space="preserve">Dovoz vody </t>
    </r>
    <r>
      <rPr>
        <sz val="7"/>
        <rFont val="Arial Narrow"/>
        <family val="2"/>
      </rPr>
      <t xml:space="preserve">pro zálivku rostlin na vzdálenost </t>
    </r>
    <r>
      <rPr>
        <b/>
        <sz val="7"/>
        <rFont val="Arial Narrow"/>
        <family val="2"/>
      </rPr>
      <t xml:space="preserve">do 6000m </t>
    </r>
    <r>
      <rPr>
        <sz val="7"/>
        <rFont val="Arial Narrow"/>
        <family val="2"/>
      </rPr>
      <t>50 l/ks</t>
    </r>
  </si>
  <si>
    <r>
      <t xml:space="preserve">Osazení </t>
    </r>
    <r>
      <rPr>
        <sz val="7"/>
        <rFont val="Arial Narrow"/>
        <family val="2"/>
      </rPr>
      <t xml:space="preserve">dřevěného kolíku ke každému čtvrtému keři o délce </t>
    </r>
    <r>
      <rPr>
        <b/>
        <sz val="7"/>
        <rFont val="Arial Narrow"/>
        <family val="2"/>
      </rPr>
      <t>do 1,5mm</t>
    </r>
  </si>
  <si>
    <t>Prunus avium</t>
  </si>
  <si>
    <t>Vedlejší náklady 3%</t>
  </si>
  <si>
    <t xml:space="preserve">CENA CELKEM  </t>
  </si>
  <si>
    <t>dotované a nedotované položky</t>
  </si>
  <si>
    <t>cena dotované položky</t>
  </si>
  <si>
    <t>cena nedotované položky</t>
  </si>
  <si>
    <t>cena</t>
  </si>
  <si>
    <t>cena celkem</t>
  </si>
  <si>
    <t>Výsadba stromů alejových</t>
  </si>
  <si>
    <t>Cornus mas - svída dřín</t>
  </si>
  <si>
    <t>Cornus sanquinea - svída krvavá</t>
  </si>
  <si>
    <t>Crataegus oxyacantha - hloh obecný</t>
  </si>
  <si>
    <t>Euonymus europaeus - brslen evropský</t>
  </si>
  <si>
    <t>Ligustrum vulgare - ptačí zob</t>
  </si>
  <si>
    <t>Lonicera xylosteum - zimolez pýřitý</t>
  </si>
  <si>
    <t>Prunus spinosa - trnka obecná</t>
  </si>
  <si>
    <t>Ribes alpinum - meruzalka alpská</t>
  </si>
  <si>
    <t>Salix purpurea - vrba nachová</t>
  </si>
  <si>
    <t>Obnova krajinné silniční vegetace v Pardubickém kraji III. etapa</t>
  </si>
  <si>
    <t>II/358, II/354 PŘEDHRADÍ - KROUNA</t>
  </si>
  <si>
    <t>III/33735 RONOV N.D. - BISKUPICE</t>
  </si>
  <si>
    <t>Zdravotní a redukční řez vrby č. 142, méně náročný strom, ošetření řezných ploch, odklizení dřevní hmoty vč. štěpkování</t>
  </si>
  <si>
    <t>Zdravotní řez č 199, střeně náročný strom, ošetření řezných ploch, odklizení dřevní hmoty vč. štěpkování</t>
  </si>
  <si>
    <t>Carpinus betulus</t>
  </si>
  <si>
    <t xml:space="preserve">Acer pseudoplatanus </t>
  </si>
  <si>
    <t>Půdní kondicioner /0,5 kg/jamka/</t>
  </si>
  <si>
    <t>Štěpka nebo mulčovací kůra</t>
  </si>
  <si>
    <t>Půdní kondicioner /0,2 kg/jamka/</t>
  </si>
  <si>
    <t>LISTNATÝ KEŘ KONT. 40-60</t>
  </si>
  <si>
    <t>Půdní kondicioner /0,07 kg/jamka/</t>
  </si>
  <si>
    <t>m2</t>
  </si>
  <si>
    <t>následná tříletá péče o výsadby</t>
  </si>
  <si>
    <t>Zdravotní a redukční mírný řez dubu č., méně náročný strom, ošetření řezných ploch, odklizení dřevní hmoty vč. štěpkování</t>
  </si>
  <si>
    <t>CELKEM ÚDRŽBA 1-3 ROCE PO ZALOŽENÍ MIMO DOTOVANÉ POLOŽKY</t>
  </si>
  <si>
    <t>CELKEM ÚDRŽBA V 1.a 2. ROCE PO ZALOŽENÍ DOTOVANÉ POLOŽKY</t>
  </si>
  <si>
    <r>
      <t xml:space="preserve">Zalití rostlin vč. dovozu vody - </t>
    </r>
    <r>
      <rPr>
        <sz val="7"/>
        <rFont val="Arial Narrow"/>
        <family val="2"/>
      </rPr>
      <t>1 zálivka, 120l/strom</t>
    </r>
  </si>
  <si>
    <r>
      <t>Zalití rostlin vč. dovozu vody - 4</t>
    </r>
    <r>
      <rPr>
        <sz val="7"/>
        <rFont val="Arial Narrow"/>
        <family val="2"/>
      </rPr>
      <t xml:space="preserve"> zálivky, 50l/keř</t>
    </r>
  </si>
  <si>
    <r>
      <t>Obžínání mulčované plochy kolem keřů 2</t>
    </r>
    <r>
      <rPr>
        <sz val="7"/>
        <rFont val="Arial Narrow"/>
        <family val="2"/>
      </rPr>
      <t>x</t>
    </r>
  </si>
  <si>
    <r>
      <t>Zalití rostlin vč. dovozu vody - 7</t>
    </r>
    <r>
      <rPr>
        <sz val="7"/>
        <rFont val="Arial Narrow"/>
        <family val="2"/>
      </rPr>
      <t xml:space="preserve"> zálivek, 120l/strom</t>
    </r>
  </si>
  <si>
    <r>
      <t xml:space="preserve">Obžínání kořenové mísy </t>
    </r>
    <r>
      <rPr>
        <sz val="7"/>
        <rFont val="Arial Narrow"/>
        <family val="2"/>
      </rPr>
      <t>s nastláním posekáné hmoty kolem stromu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6x</t>
    </r>
  </si>
  <si>
    <r>
      <t xml:space="preserve">Obžínání kořenové mísy </t>
    </r>
    <r>
      <rPr>
        <sz val="7"/>
        <rFont val="Arial Narrow"/>
        <family val="2"/>
      </rPr>
      <t>s nastláním posekáné hmoty kolem stromu 6x</t>
    </r>
  </si>
  <si>
    <r>
      <t xml:space="preserve">Udržovací a zdravotní řez </t>
    </r>
    <r>
      <rPr>
        <sz val="7"/>
        <rFont val="Arial Narrow"/>
        <family val="2"/>
      </rPr>
      <t>keřů včetně odvozu a likvidace ořezané hmoty 2x</t>
    </r>
  </si>
  <si>
    <r>
      <t>Zalití rostlin vč. dovozu vody - 4</t>
    </r>
    <r>
      <rPr>
        <sz val="7"/>
        <rFont val="Arial Narrow"/>
        <family val="2"/>
      </rPr>
      <t xml:space="preserve"> zálivek, 50l/keř</t>
    </r>
  </si>
  <si>
    <r>
      <t xml:space="preserve">Obžínání kořenové mísy </t>
    </r>
    <r>
      <rPr>
        <sz val="7"/>
        <rFont val="Arial Narrow"/>
        <family val="2"/>
      </rPr>
      <t>s nastláním posekáné hmoty kolem keře</t>
    </r>
    <r>
      <rPr>
        <b/>
        <sz val="7"/>
        <rFont val="Arial Narrow"/>
        <family val="2"/>
      </rPr>
      <t xml:space="preserve"> 4</t>
    </r>
    <r>
      <rPr>
        <sz val="7"/>
        <rFont val="Arial Narrow"/>
        <family val="2"/>
      </rPr>
      <t>x</t>
    </r>
  </si>
  <si>
    <r>
      <t>Kontrola úvazků</t>
    </r>
    <r>
      <rPr>
        <sz val="7"/>
        <rFont val="Arial Narrow"/>
        <family val="2"/>
      </rPr>
      <t xml:space="preserve"> vč. případné výměny poškozených kůlů 1x</t>
    </r>
  </si>
  <si>
    <r>
      <t>Zalití rostlin vč. dovozu vody - 2</t>
    </r>
    <r>
      <rPr>
        <sz val="7"/>
        <rFont val="Arial Narrow"/>
        <family val="2"/>
      </rPr>
      <t xml:space="preserve"> zálivky, 120l/strom</t>
    </r>
  </si>
  <si>
    <r>
      <t xml:space="preserve">Obžínání kořenové mísy </t>
    </r>
    <r>
      <rPr>
        <sz val="7"/>
        <rFont val="Arial Narrow"/>
        <family val="2"/>
      </rPr>
      <t>s nastláním posekáné hmoty kolem stromu</t>
    </r>
    <r>
      <rPr>
        <b/>
        <sz val="7"/>
        <rFont val="Arial Narrow"/>
        <family val="2"/>
      </rPr>
      <t xml:space="preserve"> 3</t>
    </r>
    <r>
      <rPr>
        <sz val="7"/>
        <rFont val="Arial Narrow"/>
        <family val="2"/>
      </rPr>
      <t>x</t>
    </r>
  </si>
  <si>
    <r>
      <rPr>
        <sz val="7"/>
        <rFont val="Arial Narrow"/>
        <family val="2"/>
      </rPr>
      <t>Na konci veget. období</t>
    </r>
    <r>
      <rPr>
        <b/>
        <sz val="7"/>
        <rFont val="Arial Narrow"/>
        <family val="2"/>
      </rPr>
      <t xml:space="preserve"> ponechání kůlů i příček, </t>
    </r>
    <r>
      <rPr>
        <sz val="7"/>
        <rFont val="Arial Narrow"/>
        <family val="2"/>
      </rPr>
      <t>ale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zakrácení kůlů na 1m nad zemí</t>
    </r>
  </si>
  <si>
    <r>
      <rPr>
        <sz val="7"/>
        <rFont val="Arial Narrow"/>
        <family val="2"/>
      </rPr>
      <t>Na konci veget. období</t>
    </r>
    <r>
      <rPr>
        <b/>
        <sz val="7"/>
        <rFont val="Arial Narrow"/>
        <family val="2"/>
      </rPr>
      <t xml:space="preserve"> ponechání kůlů, </t>
    </r>
    <r>
      <rPr>
        <sz val="7"/>
        <rFont val="Arial Narrow"/>
        <family val="2"/>
      </rPr>
      <t>ale</t>
    </r>
    <r>
      <rPr>
        <b/>
        <sz val="7"/>
        <rFont val="Arial Narrow"/>
        <family val="2"/>
      </rPr>
      <t xml:space="preserve"> </t>
    </r>
    <r>
      <rPr>
        <sz val="7"/>
        <rFont val="Arial Narrow"/>
        <family val="2"/>
      </rPr>
      <t>zakrácení kůlů na 1m nad zemí</t>
    </r>
  </si>
  <si>
    <r>
      <t xml:space="preserve">Udržovací a zdravotní řez </t>
    </r>
    <r>
      <rPr>
        <sz val="7"/>
        <rFont val="Arial Narrow"/>
        <family val="2"/>
      </rPr>
      <t>keřů včetně odvozu a likvidace ořezané hmoty 1x</t>
    </r>
  </si>
  <si>
    <r>
      <t>Zalití rostlin vč. dovozu vody - 2</t>
    </r>
    <r>
      <rPr>
        <sz val="7"/>
        <rFont val="Arial Narrow"/>
        <family val="2"/>
      </rPr>
      <t xml:space="preserve"> zálivky, 50l/keř</t>
    </r>
  </si>
  <si>
    <r>
      <t xml:space="preserve">Obžínání kořenové mísy </t>
    </r>
    <r>
      <rPr>
        <sz val="7"/>
        <rFont val="Arial Narrow"/>
        <family val="2"/>
      </rPr>
      <t>s nastláním posekáné hmoty kolem keře</t>
    </r>
    <r>
      <rPr>
        <b/>
        <sz val="7"/>
        <rFont val="Arial Narrow"/>
        <family val="2"/>
      </rPr>
      <t xml:space="preserve"> 3</t>
    </r>
    <r>
      <rPr>
        <sz val="7"/>
        <rFont val="Arial Narrow"/>
        <family val="2"/>
      </rPr>
      <t>x</t>
    </r>
  </si>
  <si>
    <t>CENA CELKEM  zaokrouhleno</t>
  </si>
  <si>
    <t>DPH 21%</t>
  </si>
  <si>
    <t>DPH  21 %</t>
  </si>
  <si>
    <r>
      <t xml:space="preserve">Stupeň projektové dokumentace: </t>
    </r>
    <r>
      <rPr>
        <sz val="11"/>
        <rFont val="Arial Narrow"/>
        <family val="2"/>
      </rPr>
      <t>PP</t>
    </r>
  </si>
  <si>
    <r>
      <t xml:space="preserve">Zadavatel: </t>
    </r>
    <r>
      <rPr>
        <sz val="11"/>
        <rFont val="Arial Narrow"/>
        <family val="2"/>
      </rPr>
      <t>Správa a údržba silnic Pardubického kraje, Doubravice 98, 533 53 Pardubice</t>
    </r>
  </si>
  <si>
    <t xml:space="preserve">Zpracovatel: </t>
  </si>
  <si>
    <t>Ing. Jarmila Hrůzová, Vilémov 292, 582 83 Vilémov</t>
  </si>
  <si>
    <t>Paré:</t>
  </si>
  <si>
    <t>Datum: říjen - listopad 2012</t>
  </si>
  <si>
    <t>VÝKAZ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</si>
</sst>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"/>
    <numFmt numFmtId="171" formatCode="#,##0.000"/>
  </numFmts>
  <fonts count="68">
    <font>
      <sz val="10"/>
      <name val="Arial"/>
      <family val="0"/>
    </font>
    <font>
      <sz val="10"/>
      <name val="Arial CE"/>
      <family val="0"/>
    </font>
    <font>
      <b/>
      <sz val="9"/>
      <name val="Arial Narrow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sz val="12"/>
      <name val="Times New Roman"/>
      <family val="1"/>
    </font>
    <font>
      <sz val="16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10"/>
      <color indexed="60"/>
      <name val="Arial Narrow"/>
      <family val="2"/>
    </font>
    <font>
      <sz val="9"/>
      <color indexed="60"/>
      <name val="Arial Narrow"/>
      <family val="2"/>
    </font>
    <font>
      <i/>
      <sz val="8"/>
      <color indexed="60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8"/>
      <color indexed="8"/>
      <name val="Arial Narrow"/>
      <family val="2"/>
    </font>
    <font>
      <b/>
      <sz val="36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10" xfId="50" applyFont="1" applyFill="1" applyBorder="1" applyAlignment="1">
      <alignment horizontal="left" vertical="center" indent="1"/>
      <protection/>
    </xf>
    <xf numFmtId="49" fontId="2" fillId="0" borderId="10" xfId="50" applyNumberFormat="1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4" fontId="2" fillId="0" borderId="10" xfId="50" applyNumberFormat="1" applyFont="1" applyFill="1" applyBorder="1" applyAlignment="1">
      <alignment horizontal="right" vertical="center"/>
      <protection/>
    </xf>
    <xf numFmtId="0" fontId="2" fillId="0" borderId="0" xfId="50" applyFont="1" applyFill="1" applyAlignment="1">
      <alignment vertical="center"/>
      <protection/>
    </xf>
    <xf numFmtId="0" fontId="3" fillId="0" borderId="0" xfId="50" applyFont="1" applyFill="1" applyAlignment="1">
      <alignment horizontal="left" vertical="center"/>
      <protection/>
    </xf>
    <xf numFmtId="2" fontId="3" fillId="0" borderId="0" xfId="50" applyNumberFormat="1" applyFont="1" applyFill="1" applyBorder="1" applyAlignment="1">
      <alignment horizontal="right" vertical="center" wrapText="1" indent="1"/>
      <protection/>
    </xf>
    <xf numFmtId="4" fontId="3" fillId="0" borderId="0" xfId="50" applyNumberFormat="1" applyFont="1" applyFill="1" applyBorder="1" applyAlignment="1">
      <alignment horizontal="right" vertical="center" wrapText="1" indent="1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Fill="1" applyAlignment="1">
      <alignment vertical="center"/>
      <protection/>
    </xf>
    <xf numFmtId="0" fontId="2" fillId="0" borderId="11" xfId="50" applyFont="1" applyFill="1" applyBorder="1" applyAlignment="1">
      <alignment vertical="center"/>
      <protection/>
    </xf>
    <xf numFmtId="2" fontId="7" fillId="0" borderId="0" xfId="50" applyNumberFormat="1" applyFont="1" applyFill="1" applyBorder="1" applyAlignment="1">
      <alignment horizontal="right" vertical="center" wrapText="1" indent="1"/>
      <protection/>
    </xf>
    <xf numFmtId="4" fontId="7" fillId="0" borderId="0" xfId="50" applyNumberFormat="1" applyFont="1" applyFill="1" applyBorder="1" applyAlignment="1">
      <alignment horizontal="right" vertical="center" wrapText="1" indent="1"/>
      <protection/>
    </xf>
    <xf numFmtId="0" fontId="7" fillId="0" borderId="0" xfId="50" applyFont="1" applyFill="1" applyAlignment="1">
      <alignment horizontal="center" vertical="center"/>
      <protection/>
    </xf>
    <xf numFmtId="0" fontId="7" fillId="0" borderId="0" xfId="50" applyFont="1" applyFill="1" applyAlignment="1">
      <alignment vertical="center"/>
      <protection/>
    </xf>
    <xf numFmtId="0" fontId="6" fillId="0" borderId="10" xfId="50" applyFont="1" applyFill="1" applyBorder="1" applyAlignment="1">
      <alignment horizontal="left" vertical="center" wrapText="1" indent="1"/>
      <protection/>
    </xf>
    <xf numFmtId="0" fontId="6" fillId="0" borderId="10" xfId="50" applyFont="1" applyFill="1" applyBorder="1" applyAlignment="1">
      <alignment horizontal="left" vertical="center" indent="1"/>
      <protection/>
    </xf>
    <xf numFmtId="0" fontId="8" fillId="0" borderId="10" xfId="50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3" fillId="0" borderId="0" xfId="50" applyFont="1" applyFill="1" applyAlignment="1">
      <alignment horizontal="left" vertical="center"/>
      <protection/>
    </xf>
    <xf numFmtId="0" fontId="14" fillId="0" borderId="0" xfId="50" applyFont="1" applyFill="1" applyAlignment="1">
      <alignment horizontal="left" vertical="center"/>
      <protection/>
    </xf>
    <xf numFmtId="2" fontId="11" fillId="0" borderId="0" xfId="50" applyNumberFormat="1" applyFont="1" applyFill="1" applyBorder="1" applyAlignment="1">
      <alignment horizontal="right" vertical="center" wrapText="1" indent="1"/>
      <protection/>
    </xf>
    <xf numFmtId="4" fontId="11" fillId="0" borderId="0" xfId="50" applyNumberFormat="1" applyFont="1" applyFill="1" applyBorder="1" applyAlignment="1">
      <alignment horizontal="right" vertical="center" wrapText="1" indent="1"/>
      <protection/>
    </xf>
    <xf numFmtId="0" fontId="6" fillId="0" borderId="0" xfId="50" applyFont="1" applyFill="1" applyAlignment="1">
      <alignment horizontal="center" vertical="center"/>
      <protection/>
    </xf>
    <xf numFmtId="0" fontId="11" fillId="0" borderId="0" xfId="50" applyFont="1" applyFill="1" applyAlignment="1">
      <alignment vertical="center"/>
      <protection/>
    </xf>
    <xf numFmtId="0" fontId="12" fillId="0" borderId="0" xfId="50" applyFont="1" applyFill="1" applyBorder="1" applyAlignment="1">
      <alignment horizontal="left" vertical="center"/>
      <protection/>
    </xf>
    <xf numFmtId="0" fontId="15" fillId="0" borderId="11" xfId="50" applyFont="1" applyFill="1" applyBorder="1" applyAlignment="1" applyProtection="1">
      <alignment horizontal="center" vertical="center" wrapText="1"/>
      <protection locked="0"/>
    </xf>
    <xf numFmtId="0" fontId="15" fillId="0" borderId="10" xfId="50" applyFont="1" applyFill="1" applyBorder="1" applyAlignment="1" applyProtection="1">
      <alignment horizontal="left" vertical="center" wrapText="1" indent="1"/>
      <protection locked="0"/>
    </xf>
    <xf numFmtId="49" fontId="1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0" applyFont="1" applyFill="1" applyBorder="1" applyAlignment="1">
      <alignment horizontal="center" vertical="center" wrapText="1"/>
      <protection/>
    </xf>
    <xf numFmtId="4" fontId="15" fillId="0" borderId="10" xfId="50" applyNumberFormat="1" applyFont="1" applyFill="1" applyBorder="1" applyAlignment="1">
      <alignment horizontal="right" vertical="center" wrapText="1"/>
      <protection/>
    </xf>
    <xf numFmtId="4" fontId="15" fillId="0" borderId="12" xfId="50" applyNumberFormat="1" applyFont="1" applyFill="1" applyBorder="1" applyAlignment="1">
      <alignment horizontal="right" vertical="center" wrapText="1"/>
      <protection/>
    </xf>
    <xf numFmtId="0" fontId="16" fillId="0" borderId="0" xfId="50" applyFont="1" applyFill="1" applyAlignment="1">
      <alignment vertical="center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 indent="1"/>
      <protection/>
    </xf>
    <xf numFmtId="49" fontId="6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4" fontId="6" fillId="0" borderId="10" xfId="50" applyNumberFormat="1" applyFont="1" applyFill="1" applyBorder="1" applyAlignment="1">
      <alignment horizontal="right" vertical="center" wrapText="1"/>
      <protection/>
    </xf>
    <xf numFmtId="4" fontId="6" fillId="0" borderId="12" xfId="50" applyNumberFormat="1" applyFont="1" applyFill="1" applyBorder="1" applyAlignment="1">
      <alignment horizontal="right" vertical="center" wrapText="1"/>
      <protection/>
    </xf>
    <xf numFmtId="0" fontId="12" fillId="0" borderId="13" xfId="50" applyFont="1" applyFill="1" applyBorder="1" applyAlignment="1">
      <alignment horizontal="left" vertical="center"/>
      <protection/>
    </xf>
    <xf numFmtId="0" fontId="11" fillId="0" borderId="14" xfId="50" applyFont="1" applyFill="1" applyBorder="1" applyAlignment="1">
      <alignment vertical="center"/>
      <protection/>
    </xf>
    <xf numFmtId="49" fontId="11" fillId="0" borderId="14" xfId="50" applyNumberFormat="1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  <xf numFmtId="4" fontId="11" fillId="0" borderId="14" xfId="50" applyNumberFormat="1" applyFont="1" applyFill="1" applyBorder="1" applyAlignment="1">
      <alignment horizontal="right" vertical="center"/>
      <protection/>
    </xf>
    <xf numFmtId="4" fontId="12" fillId="0" borderId="15" xfId="50" applyNumberFormat="1" applyFont="1" applyFill="1" applyBorder="1" applyAlignment="1">
      <alignment horizontal="right" vertical="center"/>
      <protection/>
    </xf>
    <xf numFmtId="0" fontId="12" fillId="0" borderId="0" xfId="50" applyFont="1" applyFill="1" applyBorder="1" applyAlignment="1">
      <alignment vertical="center" wrapText="1"/>
      <protection/>
    </xf>
    <xf numFmtId="0" fontId="6" fillId="0" borderId="0" xfId="50" applyFont="1" applyFill="1" applyBorder="1" applyAlignment="1">
      <alignment horizontal="center" vertical="center"/>
      <protection/>
    </xf>
    <xf numFmtId="4" fontId="6" fillId="0" borderId="0" xfId="50" applyNumberFormat="1" applyFont="1" applyFill="1" applyBorder="1" applyAlignment="1">
      <alignment horizontal="right" vertical="center"/>
      <protection/>
    </xf>
    <xf numFmtId="4" fontId="4" fillId="0" borderId="0" xfId="50" applyNumberFormat="1" applyFont="1" applyFill="1" applyBorder="1" applyAlignment="1">
      <alignment horizontal="right" vertical="center"/>
      <protection/>
    </xf>
    <xf numFmtId="0" fontId="19" fillId="0" borderId="16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left" vertical="center" indent="1"/>
      <protection/>
    </xf>
    <xf numFmtId="49" fontId="19" fillId="0" borderId="17" xfId="50" applyNumberFormat="1" applyFont="1" applyFill="1" applyBorder="1" applyAlignment="1">
      <alignment horizontal="center" vertical="center"/>
      <protection/>
    </xf>
    <xf numFmtId="0" fontId="19" fillId="0" borderId="17" xfId="50" applyFont="1" applyFill="1" applyBorder="1" applyAlignment="1">
      <alignment horizontal="center" vertical="center"/>
      <protection/>
    </xf>
    <xf numFmtId="4" fontId="19" fillId="0" borderId="17" xfId="50" applyNumberFormat="1" applyFont="1" applyFill="1" applyBorder="1" applyAlignment="1">
      <alignment horizontal="right" vertical="center"/>
      <protection/>
    </xf>
    <xf numFmtId="4" fontId="8" fillId="0" borderId="18" xfId="50" applyNumberFormat="1" applyFont="1" applyFill="1" applyBorder="1" applyAlignment="1">
      <alignment horizontal="right" vertical="center"/>
      <protection/>
    </xf>
    <xf numFmtId="0" fontId="11" fillId="0" borderId="0" xfId="50" applyFont="1" applyFill="1" applyBorder="1" applyAlignment="1">
      <alignment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4" fontId="6" fillId="0" borderId="10" xfId="50" applyNumberFormat="1" applyFont="1" applyFill="1" applyBorder="1" applyAlignment="1">
      <alignment horizontal="center" vertical="center"/>
      <protection/>
    </xf>
    <xf numFmtId="4" fontId="6" fillId="0" borderId="10" xfId="50" applyNumberFormat="1" applyFont="1" applyFill="1" applyBorder="1" applyAlignment="1">
      <alignment horizontal="right" vertical="center"/>
      <protection/>
    </xf>
    <xf numFmtId="0" fontId="19" fillId="0" borderId="11" xfId="50" applyFont="1" applyFill="1" applyBorder="1" applyAlignment="1">
      <alignment vertical="center"/>
      <protection/>
    </xf>
    <xf numFmtId="0" fontId="8" fillId="0" borderId="10" xfId="50" applyFont="1" applyFill="1" applyBorder="1" applyAlignment="1">
      <alignment horizontal="left" vertical="center" indent="1"/>
      <protection/>
    </xf>
    <xf numFmtId="49" fontId="19" fillId="0" borderId="10" xfId="50" applyNumberFormat="1" applyFont="1" applyFill="1" applyBorder="1" applyAlignment="1">
      <alignment horizontal="center" vertical="center"/>
      <protection/>
    </xf>
    <xf numFmtId="0" fontId="19" fillId="0" borderId="10" xfId="50" applyFont="1" applyFill="1" applyBorder="1" applyAlignment="1">
      <alignment horizontal="center" vertical="center"/>
      <protection/>
    </xf>
    <xf numFmtId="4" fontId="19" fillId="0" borderId="10" xfId="50" applyNumberFormat="1" applyFont="1" applyFill="1" applyBorder="1" applyAlignment="1">
      <alignment horizontal="right" vertical="center"/>
      <protection/>
    </xf>
    <xf numFmtId="4" fontId="8" fillId="0" borderId="12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Alignment="1">
      <alignment vertical="center"/>
      <protection/>
    </xf>
    <xf numFmtId="4" fontId="6" fillId="0" borderId="12" xfId="50" applyNumberFormat="1" applyFont="1" applyFill="1" applyBorder="1" applyAlignment="1">
      <alignment horizontal="right" vertical="center"/>
      <protection/>
    </xf>
    <xf numFmtId="49" fontId="6" fillId="0" borderId="10" xfId="50" applyNumberFormat="1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vertical="center"/>
      <protection/>
    </xf>
    <xf numFmtId="0" fontId="4" fillId="0" borderId="10" xfId="50" applyFont="1" applyFill="1" applyBorder="1" applyAlignment="1">
      <alignment horizontal="left" vertical="center" indent="1"/>
      <protection/>
    </xf>
    <xf numFmtId="0" fontId="11" fillId="0" borderId="19" xfId="50" applyFont="1" applyFill="1" applyBorder="1" applyAlignment="1">
      <alignment horizontal="left" vertical="center"/>
      <protection/>
    </xf>
    <xf numFmtId="0" fontId="11" fillId="0" borderId="20" xfId="50" applyFont="1" applyFill="1" applyBorder="1" applyAlignment="1">
      <alignment horizontal="left" vertical="center" indent="1"/>
      <protection/>
    </xf>
    <xf numFmtId="49" fontId="11" fillId="0" borderId="20" xfId="50" applyNumberFormat="1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4" fontId="11" fillId="0" borderId="20" xfId="50" applyNumberFormat="1" applyFont="1" applyFill="1" applyBorder="1" applyAlignment="1">
      <alignment horizontal="right" vertical="center"/>
      <protection/>
    </xf>
    <xf numFmtId="4" fontId="11" fillId="0" borderId="21" xfId="50" applyNumberFormat="1" applyFont="1" applyFill="1" applyBorder="1" applyAlignment="1">
      <alignment horizontal="right" vertical="center"/>
      <protection/>
    </xf>
    <xf numFmtId="0" fontId="11" fillId="0" borderId="22" xfId="50" applyFont="1" applyFill="1" applyBorder="1" applyAlignment="1">
      <alignment horizontal="left" vertical="center"/>
      <protection/>
    </xf>
    <xf numFmtId="0" fontId="11" fillId="0" borderId="0" xfId="50" applyFont="1" applyFill="1" applyBorder="1" applyAlignment="1">
      <alignment horizontal="left" vertical="center" indent="1"/>
      <protection/>
    </xf>
    <xf numFmtId="49" fontId="11" fillId="0" borderId="0" xfId="50" applyNumberFormat="1" applyFont="1" applyFill="1" applyBorder="1" applyAlignment="1">
      <alignment horizontal="center" vertical="center"/>
      <protection/>
    </xf>
    <xf numFmtId="0" fontId="11" fillId="0" borderId="0" xfId="50" applyFont="1" applyFill="1" applyBorder="1" applyAlignment="1">
      <alignment horizontal="center" vertical="center"/>
      <protection/>
    </xf>
    <xf numFmtId="4" fontId="11" fillId="0" borderId="0" xfId="50" applyNumberFormat="1" applyFont="1" applyFill="1" applyBorder="1" applyAlignment="1">
      <alignment horizontal="right" vertical="center"/>
      <protection/>
    </xf>
    <xf numFmtId="4" fontId="11" fillId="0" borderId="23" xfId="50" applyNumberFormat="1" applyFont="1" applyFill="1" applyBorder="1" applyAlignment="1">
      <alignment horizontal="right" vertical="center"/>
      <protection/>
    </xf>
    <xf numFmtId="0" fontId="11" fillId="0" borderId="24" xfId="50" applyFont="1" applyFill="1" applyBorder="1" applyAlignment="1">
      <alignment horizontal="left" vertical="center"/>
      <protection/>
    </xf>
    <xf numFmtId="0" fontId="11" fillId="0" borderId="25" xfId="50" applyFont="1" applyFill="1" applyBorder="1" applyAlignment="1">
      <alignment horizontal="left" vertical="center" indent="1"/>
      <protection/>
    </xf>
    <xf numFmtId="49" fontId="11" fillId="0" borderId="25" xfId="50" applyNumberFormat="1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4" fontId="11" fillId="0" borderId="25" xfId="50" applyNumberFormat="1" applyFont="1" applyFill="1" applyBorder="1" applyAlignment="1">
      <alignment horizontal="right" vertical="center"/>
      <protection/>
    </xf>
    <xf numFmtId="4" fontId="11" fillId="0" borderId="26" xfId="50" applyNumberFormat="1" applyFont="1" applyFill="1" applyBorder="1" applyAlignment="1">
      <alignment horizontal="right" vertical="center"/>
      <protection/>
    </xf>
    <xf numFmtId="0" fontId="11" fillId="0" borderId="10" xfId="50" applyFont="1" applyFill="1" applyBorder="1" applyAlignment="1">
      <alignment horizontal="left" vertical="center" indent="1"/>
      <protection/>
    </xf>
    <xf numFmtId="0" fontId="11" fillId="0" borderId="19" xfId="50" applyFont="1" applyFill="1" applyBorder="1" applyAlignment="1" quotePrefix="1">
      <alignment horizontal="left" vertical="center"/>
      <protection/>
    </xf>
    <xf numFmtId="4" fontId="15" fillId="0" borderId="10" xfId="50" applyNumberFormat="1" applyFont="1" applyFill="1" applyBorder="1" applyAlignment="1">
      <alignment horizontal="center" vertical="center" wrapText="1"/>
      <protection/>
    </xf>
    <xf numFmtId="4" fontId="15" fillId="0" borderId="12" xfId="50" applyNumberFormat="1" applyFont="1" applyFill="1" applyBorder="1" applyAlignment="1">
      <alignment horizontal="center" vertical="center" wrapText="1"/>
      <protection/>
    </xf>
    <xf numFmtId="49" fontId="6" fillId="0" borderId="27" xfId="50" applyNumberFormat="1" applyFont="1" applyFill="1" applyBorder="1" applyAlignment="1">
      <alignment horizontal="center" vertical="center"/>
      <protection/>
    </xf>
    <xf numFmtId="0" fontId="6" fillId="0" borderId="27" xfId="50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horizontal="right" vertical="center"/>
      <protection/>
    </xf>
    <xf numFmtId="4" fontId="12" fillId="0" borderId="0" xfId="50" applyNumberFormat="1" applyFont="1" applyFill="1" applyBorder="1" applyAlignment="1">
      <alignment horizontal="right" vertical="center"/>
      <protection/>
    </xf>
    <xf numFmtId="0" fontId="6" fillId="0" borderId="28" xfId="50" applyFont="1" applyFill="1" applyBorder="1" applyAlignment="1">
      <alignment horizontal="center" vertical="center"/>
      <protection/>
    </xf>
    <xf numFmtId="49" fontId="6" fillId="0" borderId="28" xfId="50" applyNumberFormat="1" applyFont="1" applyFill="1" applyBorder="1" applyAlignment="1">
      <alignment horizontal="center" vertical="center" wrapText="1"/>
      <protection/>
    </xf>
    <xf numFmtId="4" fontId="6" fillId="32" borderId="10" xfId="50" applyNumberFormat="1" applyFont="1" applyFill="1" applyBorder="1" applyAlignment="1">
      <alignment horizontal="right" vertical="center" wrapText="1"/>
      <protection/>
    </xf>
    <xf numFmtId="4" fontId="6" fillId="33" borderId="10" xfId="50" applyNumberFormat="1" applyFont="1" applyFill="1" applyBorder="1" applyAlignment="1">
      <alignment horizontal="right" vertical="center" wrapText="1"/>
      <protection/>
    </xf>
    <xf numFmtId="0" fontId="4" fillId="32" borderId="10" xfId="50" applyFont="1" applyFill="1" applyBorder="1" applyAlignment="1">
      <alignment horizontal="left" vertical="center" wrapText="1" indent="1"/>
      <protection/>
    </xf>
    <xf numFmtId="0" fontId="4" fillId="33" borderId="10" xfId="50" applyFont="1" applyFill="1" applyBorder="1" applyAlignment="1">
      <alignment horizontal="left" vertical="center" wrapText="1" inden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5" fillId="0" borderId="0" xfId="0" applyFont="1" applyAlignment="1">
      <alignment/>
    </xf>
    <xf numFmtId="0" fontId="14" fillId="0" borderId="15" xfId="0" applyFont="1" applyBorder="1" applyAlignment="1">
      <alignment horizontal="left" inden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29" xfId="0" applyFont="1" applyBorder="1" applyAlignment="1">
      <alignment horizontal="right" indent="1"/>
    </xf>
    <xf numFmtId="0" fontId="5" fillId="0" borderId="29" xfId="0" applyFont="1" applyBorder="1" applyAlignment="1">
      <alignment horizontal="left" indent="1"/>
    </xf>
    <xf numFmtId="0" fontId="5" fillId="0" borderId="30" xfId="0" applyFont="1" applyBorder="1" applyAlignment="1">
      <alignment horizontal="right" indent="1"/>
    </xf>
    <xf numFmtId="0" fontId="5" fillId="0" borderId="30" xfId="0" applyFont="1" applyBorder="1" applyAlignment="1">
      <alignment horizontal="left" indent="1"/>
    </xf>
    <xf numFmtId="0" fontId="21" fillId="0" borderId="31" xfId="0" applyFont="1" applyBorder="1" applyAlignment="1">
      <alignment horizontal="right"/>
    </xf>
    <xf numFmtId="0" fontId="21" fillId="0" borderId="31" xfId="0" applyFont="1" applyBorder="1" applyAlignment="1">
      <alignment horizontal="left" indent="1"/>
    </xf>
    <xf numFmtId="0" fontId="11" fillId="0" borderId="0" xfId="50" applyFont="1" applyFill="1" applyAlignment="1">
      <alignment horizontal="left" vertical="center" indent="1"/>
      <protection/>
    </xf>
    <xf numFmtId="49" fontId="6" fillId="0" borderId="0" xfId="50" applyNumberFormat="1" applyFont="1" applyFill="1" applyAlignment="1">
      <alignment horizontal="center" vertical="center"/>
      <protection/>
    </xf>
    <xf numFmtId="4" fontId="6" fillId="0" borderId="0" xfId="50" applyNumberFormat="1" applyFont="1" applyFill="1" applyAlignment="1">
      <alignment horizontal="right" vertical="center"/>
      <protection/>
    </xf>
    <xf numFmtId="0" fontId="8" fillId="0" borderId="11" xfId="50" applyFont="1" applyFill="1" applyBorder="1" applyAlignment="1">
      <alignment horizontal="left" vertical="center"/>
      <protection/>
    </xf>
    <xf numFmtId="0" fontId="7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6" fillId="0" borderId="11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left" vertical="center" wrapText="1" indent="1"/>
      <protection/>
    </xf>
    <xf numFmtId="49" fontId="6" fillId="0" borderId="10" xfId="47" applyNumberFormat="1" applyFont="1" applyFill="1" applyBorder="1" applyAlignment="1">
      <alignment horizontal="center" vertical="center" wrapText="1"/>
      <protection/>
    </xf>
    <xf numFmtId="4" fontId="6" fillId="0" borderId="10" xfId="47" applyNumberFormat="1" applyFont="1" applyFill="1" applyBorder="1" applyAlignment="1">
      <alignment horizontal="right" vertical="center" wrapText="1"/>
      <protection/>
    </xf>
    <xf numFmtId="0" fontId="11" fillId="0" borderId="0" xfId="47" applyFont="1" applyFill="1" applyAlignment="1">
      <alignment vertical="center"/>
      <protection/>
    </xf>
    <xf numFmtId="4" fontId="2" fillId="0" borderId="12" xfId="47" applyNumberFormat="1" applyFont="1" applyFill="1" applyBorder="1" applyAlignment="1">
      <alignment horizontal="right" vertical="center" wrapText="1"/>
      <protection/>
    </xf>
    <xf numFmtId="49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32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left" vertical="center" indent="1"/>
      <protection/>
    </xf>
    <xf numFmtId="49" fontId="19" fillId="0" borderId="0" xfId="50" applyNumberFormat="1" applyFont="1" applyFill="1" applyBorder="1" applyAlignment="1">
      <alignment horizontal="center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4" fontId="19" fillId="0" borderId="0" xfId="50" applyNumberFormat="1" applyFont="1" applyFill="1" applyBorder="1" applyAlignment="1">
      <alignment horizontal="right" vertical="center"/>
      <protection/>
    </xf>
    <xf numFmtId="4" fontId="8" fillId="0" borderId="33" xfId="50" applyNumberFormat="1" applyFont="1" applyFill="1" applyBorder="1" applyAlignment="1">
      <alignment horizontal="right" vertical="center"/>
      <protection/>
    </xf>
    <xf numFmtId="49" fontId="6" fillId="0" borderId="34" xfId="50" applyNumberFormat="1" applyFont="1" applyFill="1" applyBorder="1" applyAlignment="1">
      <alignment horizontal="center" vertical="center" wrapText="1"/>
      <protection/>
    </xf>
    <xf numFmtId="0" fontId="6" fillId="0" borderId="34" xfId="50" applyFont="1" applyFill="1" applyBorder="1" applyAlignment="1">
      <alignment horizontal="center" vertical="center"/>
      <protection/>
    </xf>
    <xf numFmtId="0" fontId="6" fillId="32" borderId="10" xfId="50" applyFont="1" applyFill="1" applyBorder="1" applyAlignment="1">
      <alignment horizontal="center" vertical="center" wrapText="1"/>
      <protection/>
    </xf>
    <xf numFmtId="49" fontId="6" fillId="33" borderId="10" xfId="50" applyNumberFormat="1" applyFont="1" applyFill="1" applyBorder="1" applyAlignment="1">
      <alignment horizontal="center" vertical="center" wrapText="1"/>
      <protection/>
    </xf>
    <xf numFmtId="49" fontId="6" fillId="0" borderId="20" xfId="50" applyNumberFormat="1" applyFont="1" applyFill="1" applyBorder="1" applyAlignment="1">
      <alignment horizontal="center" vertical="center"/>
      <protection/>
    </xf>
    <xf numFmtId="0" fontId="6" fillId="0" borderId="20" xfId="50" applyFont="1" applyFill="1" applyBorder="1" applyAlignment="1">
      <alignment horizontal="center" vertical="center"/>
      <protection/>
    </xf>
    <xf numFmtId="4" fontId="6" fillId="0" borderId="20" xfId="50" applyNumberFormat="1" applyFont="1" applyFill="1" applyBorder="1" applyAlignment="1">
      <alignment horizontal="right" vertical="center"/>
      <protection/>
    </xf>
    <xf numFmtId="0" fontId="6" fillId="32" borderId="11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4" fontId="8" fillId="0" borderId="0" xfId="50" applyNumberFormat="1" applyFont="1" applyFill="1" applyBorder="1" applyAlignment="1">
      <alignment horizontal="right" vertical="center"/>
      <protection/>
    </xf>
    <xf numFmtId="0" fontId="15" fillId="0" borderId="35" xfId="50" applyFont="1" applyFill="1" applyBorder="1" applyAlignment="1" applyProtection="1">
      <alignment horizontal="center" vertical="center" wrapText="1"/>
      <protection locked="0"/>
    </xf>
    <xf numFmtId="0" fontId="15" fillId="0" borderId="36" xfId="50" applyFont="1" applyFill="1" applyBorder="1" applyAlignment="1" applyProtection="1">
      <alignment horizontal="left" vertical="center" wrapText="1" indent="1"/>
      <protection locked="0"/>
    </xf>
    <xf numFmtId="49" fontId="15" fillId="0" borderId="36" xfId="50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50" applyFont="1" applyFill="1" applyBorder="1" applyAlignment="1">
      <alignment horizontal="center" vertical="center" wrapText="1"/>
      <protection/>
    </xf>
    <xf numFmtId="4" fontId="15" fillId="0" borderId="36" xfId="50" applyNumberFormat="1" applyFont="1" applyFill="1" applyBorder="1" applyAlignment="1">
      <alignment horizontal="right" vertical="center" wrapText="1"/>
      <protection/>
    </xf>
    <xf numFmtId="4" fontId="15" fillId="0" borderId="37" xfId="50" applyNumberFormat="1" applyFont="1" applyFill="1" applyBorder="1" applyAlignment="1">
      <alignment horizontal="right" vertical="center" wrapText="1"/>
      <protection/>
    </xf>
    <xf numFmtId="0" fontId="6" fillId="0" borderId="10" xfId="47" applyFont="1" applyFill="1" applyBorder="1" applyAlignment="1">
      <alignment horizontal="left" vertical="center" wrapText="1" indent="1"/>
      <protection/>
    </xf>
    <xf numFmtId="165" fontId="6" fillId="0" borderId="10" xfId="50" applyNumberFormat="1" applyFont="1" applyFill="1" applyBorder="1" applyAlignment="1">
      <alignment horizontal="center" vertical="center"/>
      <protection/>
    </xf>
    <xf numFmtId="4" fontId="4" fillId="0" borderId="12" xfId="50" applyNumberFormat="1" applyFont="1" applyFill="1" applyBorder="1" applyAlignment="1">
      <alignment horizontal="right" vertical="center" wrapText="1"/>
      <protection/>
    </xf>
    <xf numFmtId="0" fontId="6" fillId="0" borderId="38" xfId="50" applyFont="1" applyFill="1" applyBorder="1" applyAlignment="1">
      <alignment horizontal="center" vertical="center"/>
      <protection/>
    </xf>
    <xf numFmtId="0" fontId="8" fillId="0" borderId="34" xfId="50" applyFont="1" applyFill="1" applyBorder="1" applyAlignment="1">
      <alignment horizontal="left" vertical="center" indent="1"/>
      <protection/>
    </xf>
    <xf numFmtId="49" fontId="19" fillId="0" borderId="34" xfId="50" applyNumberFormat="1" applyFont="1" applyFill="1" applyBorder="1" applyAlignment="1">
      <alignment horizontal="center" vertical="center"/>
      <protection/>
    </xf>
    <xf numFmtId="0" fontId="19" fillId="0" borderId="34" xfId="50" applyFont="1" applyFill="1" applyBorder="1" applyAlignment="1">
      <alignment horizontal="center" vertical="center"/>
      <protection/>
    </xf>
    <xf numFmtId="4" fontId="19" fillId="0" borderId="34" xfId="50" applyNumberFormat="1" applyFont="1" applyFill="1" applyBorder="1" applyAlignment="1">
      <alignment horizontal="right" vertical="center"/>
      <protection/>
    </xf>
    <xf numFmtId="4" fontId="8" fillId="0" borderId="39" xfId="50" applyNumberFormat="1" applyFont="1" applyFill="1" applyBorder="1" applyAlignment="1">
      <alignment horizontal="right" vertical="center"/>
      <protection/>
    </xf>
    <xf numFmtId="49" fontId="6" fillId="0" borderId="28" xfId="50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 indent="1"/>
    </xf>
    <xf numFmtId="0" fontId="11" fillId="0" borderId="29" xfId="0" applyFont="1" applyBorder="1" applyAlignment="1">
      <alignment horizontal="right" indent="1"/>
    </xf>
    <xf numFmtId="0" fontId="12" fillId="0" borderId="29" xfId="0" applyFont="1" applyBorder="1" applyAlignment="1">
      <alignment horizontal="left" indent="1"/>
    </xf>
    <xf numFmtId="0" fontId="12" fillId="0" borderId="40" xfId="0" applyFont="1" applyBorder="1" applyAlignment="1">
      <alignment horizontal="left" indent="1"/>
    </xf>
    <xf numFmtId="0" fontId="27" fillId="0" borderId="0" xfId="0" applyFont="1" applyBorder="1" applyAlignment="1">
      <alignment horizontal="right" indent="1"/>
    </xf>
    <xf numFmtId="0" fontId="28" fillId="0" borderId="0" xfId="0" applyFont="1" applyBorder="1" applyAlignment="1">
      <alignment horizontal="right" indent="1"/>
    </xf>
    <xf numFmtId="0" fontId="29" fillId="0" borderId="0" xfId="0" applyFont="1" applyBorder="1" applyAlignment="1">
      <alignment horizontal="right"/>
    </xf>
    <xf numFmtId="4" fontId="1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4" fillId="0" borderId="12" xfId="50" applyNumberFormat="1" applyFont="1" applyFill="1" applyBorder="1" applyAlignment="1">
      <alignment vertical="center" wrapText="1"/>
      <protection/>
    </xf>
    <xf numFmtId="0" fontId="11" fillId="0" borderId="13" xfId="50" applyFont="1" applyFill="1" applyBorder="1" applyAlignment="1" quotePrefix="1">
      <alignment horizontal="left" vertical="center"/>
      <protection/>
    </xf>
    <xf numFmtId="0" fontId="11" fillId="0" borderId="14" xfId="50" applyFont="1" applyFill="1" applyBorder="1" applyAlignment="1">
      <alignment horizontal="left" vertical="center" indent="1"/>
      <protection/>
    </xf>
    <xf numFmtId="49" fontId="6" fillId="0" borderId="14" xfId="50" applyNumberFormat="1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4" fontId="6" fillId="0" borderId="14" xfId="50" applyNumberFormat="1" applyFont="1" applyFill="1" applyBorder="1" applyAlignment="1">
      <alignment horizontal="right" vertical="center"/>
      <protection/>
    </xf>
    <xf numFmtId="4" fontId="11" fillId="0" borderId="15" xfId="50" applyNumberFormat="1" applyFont="1" applyFill="1" applyBorder="1" applyAlignment="1">
      <alignment horizontal="right" vertical="center"/>
      <protection/>
    </xf>
    <xf numFmtId="0" fontId="11" fillId="0" borderId="25" xfId="50" applyFont="1" applyFill="1" applyBorder="1" applyAlignment="1">
      <alignment horizontal="left" vertical="center"/>
      <protection/>
    </xf>
    <xf numFmtId="4" fontId="15" fillId="0" borderId="36" xfId="50" applyNumberFormat="1" applyFont="1" applyFill="1" applyBorder="1" applyAlignment="1">
      <alignment horizontal="center" vertical="center" wrapText="1"/>
      <protection/>
    </xf>
    <xf numFmtId="4" fontId="15" fillId="0" borderId="37" xfId="50" applyNumberFormat="1" applyFont="1" applyFill="1" applyBorder="1" applyAlignment="1">
      <alignment horizontal="center" vertical="center" wrapText="1"/>
      <protection/>
    </xf>
    <xf numFmtId="4" fontId="6" fillId="0" borderId="25" xfId="50" applyNumberFormat="1" applyFont="1" applyFill="1" applyBorder="1" applyAlignment="1">
      <alignment horizontal="right" vertical="center"/>
      <protection/>
    </xf>
    <xf numFmtId="49" fontId="6" fillId="0" borderId="34" xfId="50" applyNumberFormat="1" applyFont="1" applyFill="1" applyBorder="1" applyAlignment="1">
      <alignment horizontal="center" vertical="center"/>
      <protection/>
    </xf>
    <xf numFmtId="4" fontId="6" fillId="0" borderId="34" xfId="50" applyNumberFormat="1" applyFont="1" applyFill="1" applyBorder="1" applyAlignment="1">
      <alignment horizontal="right" vertical="center"/>
      <protection/>
    </xf>
    <xf numFmtId="0" fontId="15" fillId="0" borderId="41" xfId="50" applyFont="1" applyFill="1" applyBorder="1" applyAlignment="1" applyProtection="1">
      <alignment horizontal="center" vertical="center" wrapText="1"/>
      <protection locked="0"/>
    </xf>
    <xf numFmtId="0" fontId="15" fillId="0" borderId="27" xfId="50" applyFont="1" applyFill="1" applyBorder="1" applyAlignment="1" applyProtection="1">
      <alignment horizontal="left" vertical="center" wrapText="1" indent="1"/>
      <protection locked="0"/>
    </xf>
    <xf numFmtId="0" fontId="15" fillId="0" borderId="27" xfId="50" applyFont="1" applyFill="1" applyBorder="1" applyAlignment="1">
      <alignment horizontal="center" vertical="center" wrapText="1"/>
      <protection/>
    </xf>
    <xf numFmtId="0" fontId="12" fillId="0" borderId="42" xfId="50" applyFont="1" applyFill="1" applyBorder="1" applyAlignment="1">
      <alignment horizontal="left" vertical="center"/>
      <protection/>
    </xf>
    <xf numFmtId="0" fontId="11" fillId="0" borderId="40" xfId="0" applyFont="1" applyBorder="1" applyAlignment="1">
      <alignment horizontal="right" indent="1"/>
    </xf>
    <xf numFmtId="0" fontId="11" fillId="0" borderId="43" xfId="0" applyFont="1" applyBorder="1" applyAlignment="1">
      <alignment horizontal="right" indent="1"/>
    </xf>
    <xf numFmtId="0" fontId="12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right"/>
    </xf>
    <xf numFmtId="0" fontId="21" fillId="0" borderId="46" xfId="0" applyFont="1" applyBorder="1" applyAlignment="1">
      <alignment horizontal="left" indent="1"/>
    </xf>
    <xf numFmtId="0" fontId="5" fillId="0" borderId="32" xfId="0" applyFont="1" applyBorder="1" applyAlignment="1">
      <alignment horizontal="left" indent="1"/>
    </xf>
    <xf numFmtId="0" fontId="5" fillId="0" borderId="40" xfId="0" applyFont="1" applyBorder="1" applyAlignment="1">
      <alignment horizontal="right" indent="1"/>
    </xf>
    <xf numFmtId="0" fontId="5" fillId="0" borderId="47" xfId="0" applyFont="1" applyBorder="1" applyAlignment="1">
      <alignment horizontal="left" indent="1"/>
    </xf>
    <xf numFmtId="49" fontId="6" fillId="0" borderId="36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4" fontId="2" fillId="0" borderId="12" xfId="50" applyNumberFormat="1" applyFont="1" applyFill="1" applyBorder="1" applyAlignment="1">
      <alignment horizontal="right" vertical="center"/>
      <protection/>
    </xf>
    <xf numFmtId="0" fontId="11" fillId="0" borderId="42" xfId="50" applyFont="1" applyFill="1" applyBorder="1" applyAlignment="1">
      <alignment horizontal="left" vertical="center" indent="1"/>
      <protection/>
    </xf>
    <xf numFmtId="49" fontId="6" fillId="0" borderId="42" xfId="50" applyNumberFormat="1" applyFont="1" applyFill="1" applyBorder="1" applyAlignment="1">
      <alignment horizontal="center" vertical="center"/>
      <protection/>
    </xf>
    <xf numFmtId="0" fontId="6" fillId="0" borderId="42" xfId="50" applyFont="1" applyFill="1" applyBorder="1" applyAlignment="1">
      <alignment horizontal="center" vertical="center"/>
      <protection/>
    </xf>
    <xf numFmtId="4" fontId="6" fillId="0" borderId="42" xfId="50" applyNumberFormat="1" applyFont="1" applyFill="1" applyBorder="1" applyAlignment="1">
      <alignment horizontal="right" vertical="center"/>
      <protection/>
    </xf>
    <xf numFmtId="49" fontId="15" fillId="0" borderId="27" xfId="50" applyNumberFormat="1" applyFont="1" applyFill="1" applyBorder="1" applyAlignment="1" applyProtection="1">
      <alignment horizontal="center" vertical="center" wrapText="1"/>
      <protection locked="0"/>
    </xf>
    <xf numFmtId="4" fontId="15" fillId="0" borderId="27" xfId="50" applyNumberFormat="1" applyFont="1" applyFill="1" applyBorder="1" applyAlignment="1">
      <alignment horizontal="center" vertical="center" wrapText="1"/>
      <protection/>
    </xf>
    <xf numFmtId="4" fontId="15" fillId="0" borderId="48" xfId="50" applyNumberFormat="1" applyFont="1" applyFill="1" applyBorder="1" applyAlignment="1">
      <alignment horizontal="center" vertical="center" wrapText="1"/>
      <protection/>
    </xf>
    <xf numFmtId="0" fontId="4" fillId="33" borderId="34" xfId="50" applyFont="1" applyFill="1" applyBorder="1" applyAlignment="1">
      <alignment horizontal="left" vertical="center" wrapText="1" indent="1"/>
      <protection/>
    </xf>
    <xf numFmtId="0" fontId="6" fillId="32" borderId="34" xfId="50" applyFont="1" applyFill="1" applyBorder="1" applyAlignment="1">
      <alignment horizontal="center" vertical="center" wrapText="1"/>
      <protection/>
    </xf>
    <xf numFmtId="0" fontId="6" fillId="0" borderId="49" xfId="50" applyFont="1" applyFill="1" applyBorder="1" applyAlignment="1">
      <alignment horizontal="center" vertical="center"/>
      <protection/>
    </xf>
    <xf numFmtId="49" fontId="6" fillId="0" borderId="25" xfId="50" applyNumberFormat="1" applyFont="1" applyFill="1" applyBorder="1" applyAlignment="1">
      <alignment horizontal="center" vertical="center"/>
      <protection/>
    </xf>
    <xf numFmtId="0" fontId="6" fillId="0" borderId="25" xfId="50" applyFont="1" applyFill="1" applyBorder="1" applyAlignment="1">
      <alignment horizontal="center" vertical="center"/>
      <protection/>
    </xf>
    <xf numFmtId="0" fontId="8" fillId="0" borderId="41" xfId="50" applyFont="1" applyFill="1" applyBorder="1" applyAlignment="1">
      <alignment horizontal="left" vertical="center"/>
      <protection/>
    </xf>
    <xf numFmtId="0" fontId="11" fillId="0" borderId="27" xfId="50" applyFont="1" applyFill="1" applyBorder="1" applyAlignment="1">
      <alignment horizontal="left" vertical="center" indent="1"/>
      <protection/>
    </xf>
    <xf numFmtId="0" fontId="8" fillId="0" borderId="27" xfId="50" applyFont="1" applyFill="1" applyBorder="1" applyAlignment="1">
      <alignment horizontal="center" vertical="center"/>
      <protection/>
    </xf>
    <xf numFmtId="4" fontId="6" fillId="0" borderId="27" xfId="50" applyNumberFormat="1" applyFont="1" applyFill="1" applyBorder="1" applyAlignment="1">
      <alignment horizontal="right" vertical="center"/>
      <protection/>
    </xf>
    <xf numFmtId="4" fontId="6" fillId="0" borderId="48" xfId="50" applyNumberFormat="1" applyFont="1" applyFill="1" applyBorder="1" applyAlignment="1">
      <alignment horizontal="right" vertical="center"/>
      <protection/>
    </xf>
    <xf numFmtId="0" fontId="11" fillId="0" borderId="50" xfId="50" applyFont="1" applyFill="1" applyBorder="1" applyAlignment="1">
      <alignment horizontal="left" vertical="center"/>
      <protection/>
    </xf>
    <xf numFmtId="0" fontId="11" fillId="0" borderId="50" xfId="50" applyFont="1" applyFill="1" applyBorder="1" applyAlignment="1">
      <alignment horizontal="left" vertical="center" indent="1"/>
      <protection/>
    </xf>
    <xf numFmtId="49" fontId="11" fillId="0" borderId="50" xfId="50" applyNumberFormat="1" applyFont="1" applyFill="1" applyBorder="1" applyAlignment="1">
      <alignment horizontal="center" vertical="center"/>
      <protection/>
    </xf>
    <xf numFmtId="0" fontId="11" fillId="0" borderId="50" xfId="50" applyFont="1" applyFill="1" applyBorder="1" applyAlignment="1">
      <alignment horizontal="center" vertical="center"/>
      <protection/>
    </xf>
    <xf numFmtId="4" fontId="11" fillId="0" borderId="50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left" vertical="center"/>
      <protection/>
    </xf>
    <xf numFmtId="0" fontId="11" fillId="0" borderId="36" xfId="50" applyFont="1" applyFill="1" applyBorder="1" applyAlignment="1">
      <alignment horizontal="left" vertical="center" indent="1"/>
      <protection/>
    </xf>
    <xf numFmtId="0" fontId="8" fillId="0" borderId="36" xfId="50" applyFont="1" applyFill="1" applyBorder="1" applyAlignment="1">
      <alignment horizontal="center" vertical="center"/>
      <protection/>
    </xf>
    <xf numFmtId="4" fontId="6" fillId="0" borderId="36" xfId="50" applyNumberFormat="1" applyFont="1" applyFill="1" applyBorder="1" applyAlignment="1">
      <alignment horizontal="right" vertical="center"/>
      <protection/>
    </xf>
    <xf numFmtId="4" fontId="6" fillId="0" borderId="37" xfId="50" applyNumberFormat="1" applyFont="1" applyFill="1" applyBorder="1" applyAlignment="1">
      <alignment horizontal="right" vertical="center"/>
      <protection/>
    </xf>
    <xf numFmtId="0" fontId="6" fillId="32" borderId="10" xfId="50" applyNumberFormat="1" applyFont="1" applyFill="1" applyBorder="1" applyAlignment="1">
      <alignment horizontal="center" vertical="center" wrapText="1"/>
      <protection/>
    </xf>
    <xf numFmtId="0" fontId="12" fillId="0" borderId="0" xfId="50" applyFont="1" applyFill="1" applyAlignment="1">
      <alignment vertical="center"/>
      <protection/>
    </xf>
    <xf numFmtId="0" fontId="11" fillId="0" borderId="50" xfId="50" applyFont="1" applyFill="1" applyBorder="1" applyAlignment="1" quotePrefix="1">
      <alignment horizontal="left" vertical="center"/>
      <protection/>
    </xf>
    <xf numFmtId="49" fontId="6" fillId="0" borderId="50" xfId="50" applyNumberFormat="1" applyFont="1" applyFill="1" applyBorder="1" applyAlignment="1">
      <alignment horizontal="center" vertical="center"/>
      <protection/>
    </xf>
    <xf numFmtId="0" fontId="6" fillId="0" borderId="50" xfId="50" applyFont="1" applyFill="1" applyBorder="1" applyAlignment="1">
      <alignment horizontal="center" vertical="center"/>
      <protection/>
    </xf>
    <xf numFmtId="4" fontId="6" fillId="0" borderId="50" xfId="50" applyNumberFormat="1" applyFont="1" applyFill="1" applyBorder="1" applyAlignment="1">
      <alignment horizontal="right" vertical="center"/>
      <protection/>
    </xf>
    <xf numFmtId="0" fontId="11" fillId="0" borderId="0" xfId="50" applyFont="1" applyFill="1" applyBorder="1" applyAlignment="1" quotePrefix="1">
      <alignment horizontal="left"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11" fillId="0" borderId="0" xfId="50" applyFont="1" applyFill="1" applyBorder="1" applyAlignment="1">
      <alignment horizontal="left" vertical="center"/>
      <protection/>
    </xf>
    <xf numFmtId="0" fontId="11" fillId="10" borderId="43" xfId="0" applyFont="1" applyFill="1" applyBorder="1" applyAlignment="1">
      <alignment horizontal="right" indent="1"/>
    </xf>
    <xf numFmtId="0" fontId="12" fillId="10" borderId="44" xfId="0" applyFont="1" applyFill="1" applyBorder="1" applyAlignment="1">
      <alignment horizontal="left" indent="1"/>
    </xf>
    <xf numFmtId="0" fontId="11" fillId="3" borderId="43" xfId="0" applyFont="1" applyFill="1" applyBorder="1" applyAlignment="1">
      <alignment horizontal="right" indent="1"/>
    </xf>
    <xf numFmtId="0" fontId="12" fillId="3" borderId="44" xfId="0" applyFont="1" applyFill="1" applyBorder="1" applyAlignment="1">
      <alignment horizontal="left" indent="1"/>
    </xf>
    <xf numFmtId="0" fontId="22" fillId="0" borderId="31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164" fontId="5" fillId="0" borderId="30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2" fillId="33" borderId="29" xfId="0" applyNumberFormat="1" applyFont="1" applyFill="1" applyBorder="1" applyAlignment="1">
      <alignment/>
    </xf>
    <xf numFmtId="164" fontId="5" fillId="0" borderId="40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10" borderId="44" xfId="0" applyNumberFormat="1" applyFont="1" applyFill="1" applyBorder="1" applyAlignment="1">
      <alignment/>
    </xf>
    <xf numFmtId="164" fontId="30" fillId="33" borderId="0" xfId="0" applyNumberFormat="1" applyFont="1" applyFill="1" applyBorder="1" applyAlignment="1">
      <alignment/>
    </xf>
    <xf numFmtId="0" fontId="22" fillId="0" borderId="45" xfId="0" applyFont="1" applyBorder="1" applyAlignment="1">
      <alignment horizontal="center"/>
    </xf>
    <xf numFmtId="164" fontId="5" fillId="0" borderId="54" xfId="0" applyNumberFormat="1" applyFont="1" applyBorder="1" applyAlignment="1">
      <alignment/>
    </xf>
    <xf numFmtId="164" fontId="2" fillId="3" borderId="44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164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 horizontal="left" indent="1"/>
    </xf>
    <xf numFmtId="0" fontId="5" fillId="0" borderId="43" xfId="0" applyFont="1" applyBorder="1" applyAlignment="1">
      <alignment horizontal="left" indent="1"/>
    </xf>
    <xf numFmtId="0" fontId="11" fillId="33" borderId="0" xfId="0" applyFont="1" applyFill="1" applyBorder="1" applyAlignment="1">
      <alignment horizontal="right" indent="1"/>
    </xf>
    <xf numFmtId="0" fontId="12" fillId="33" borderId="0" xfId="0" applyFont="1" applyFill="1" applyBorder="1" applyAlignment="1">
      <alignment horizontal="left" indent="1"/>
    </xf>
    <xf numFmtId="164" fontId="2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 indent="1"/>
    </xf>
    <xf numFmtId="0" fontId="11" fillId="33" borderId="0" xfId="0" applyFont="1" applyFill="1" applyAlignment="1">
      <alignment horizontal="left" indent="1"/>
    </xf>
    <xf numFmtId="0" fontId="5" fillId="33" borderId="0" xfId="0" applyFont="1" applyFill="1" applyAlignment="1">
      <alignment/>
    </xf>
    <xf numFmtId="164" fontId="5" fillId="0" borderId="0" xfId="0" applyNumberFormat="1" applyFont="1" applyAlignment="1">
      <alignment/>
    </xf>
    <xf numFmtId="4" fontId="4" fillId="33" borderId="12" xfId="50" applyNumberFormat="1" applyFont="1" applyFill="1" applyBorder="1" applyAlignment="1">
      <alignment vertical="center" wrapText="1"/>
      <protection/>
    </xf>
    <xf numFmtId="4" fontId="6" fillId="33" borderId="12" xfId="50" applyNumberFormat="1" applyFont="1" applyFill="1" applyBorder="1" applyAlignment="1">
      <alignment horizontal="right" vertical="center" wrapText="1"/>
      <protection/>
    </xf>
    <xf numFmtId="4" fontId="6" fillId="33" borderId="55" xfId="50" applyNumberFormat="1" applyFont="1" applyFill="1" applyBorder="1" applyAlignment="1">
      <alignment horizontal="right" vertical="center"/>
      <protection/>
    </xf>
    <xf numFmtId="4" fontId="11" fillId="33" borderId="21" xfId="50" applyNumberFormat="1" applyFont="1" applyFill="1" applyBorder="1" applyAlignment="1">
      <alignment horizontal="right" vertical="center"/>
      <protection/>
    </xf>
    <xf numFmtId="0" fontId="14" fillId="0" borderId="29" xfId="0" applyFont="1" applyBorder="1" applyAlignment="1">
      <alignment horizontal="left" indent="1"/>
    </xf>
    <xf numFmtId="0" fontId="21" fillId="0" borderId="45" xfId="0" applyFont="1" applyBorder="1" applyAlignment="1">
      <alignment horizontal="left" indent="1"/>
    </xf>
    <xf numFmtId="0" fontId="3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0" fillId="0" borderId="25" xfId="0" applyBorder="1" applyAlignment="1">
      <alignment/>
    </xf>
    <xf numFmtId="0" fontId="26" fillId="0" borderId="0" xfId="0" applyFont="1" applyAlignment="1">
      <alignment horizontal="left" indent="3"/>
    </xf>
    <xf numFmtId="170" fontId="6" fillId="33" borderId="10" xfId="50" applyNumberFormat="1" applyFont="1" applyFill="1" applyBorder="1" applyAlignment="1">
      <alignment horizontal="center" vertical="center"/>
      <protection/>
    </xf>
    <xf numFmtId="4" fontId="6" fillId="33" borderId="10" xfId="50" applyNumberFormat="1" applyFont="1" applyFill="1" applyBorder="1" applyAlignment="1">
      <alignment horizontal="right" vertical="center"/>
      <protection/>
    </xf>
    <xf numFmtId="0" fontId="6" fillId="33" borderId="10" xfId="47" applyFont="1" applyFill="1" applyBorder="1" applyAlignment="1">
      <alignment horizontal="center" vertical="center" wrapText="1"/>
      <protection/>
    </xf>
    <xf numFmtId="4" fontId="6" fillId="33" borderId="10" xfId="50" applyNumberFormat="1" applyFont="1" applyFill="1" applyBorder="1" applyAlignment="1">
      <alignment horizontal="right" vertical="center" wrapText="1"/>
      <protection/>
    </xf>
    <xf numFmtId="4" fontId="6" fillId="33" borderId="10" xfId="47" applyNumberFormat="1" applyFont="1" applyFill="1" applyBorder="1" applyAlignment="1">
      <alignment horizontal="right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4" fontId="12" fillId="33" borderId="1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4" fontId="6" fillId="34" borderId="0" xfId="50" applyNumberFormat="1" applyFont="1" applyFill="1" applyBorder="1" applyAlignment="1">
      <alignment horizontal="right" vertical="center"/>
      <protection/>
    </xf>
    <xf numFmtId="0" fontId="33" fillId="0" borderId="0" xfId="0" applyFont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33" borderId="0" xfId="48" applyFont="1" applyFill="1" applyBorder="1" applyAlignment="1">
      <alignment horizontal="left" vertical="center" wrapText="1" indent="1"/>
      <protection/>
    </xf>
    <xf numFmtId="0" fontId="0" fillId="0" borderId="0" xfId="48" applyFont="1" applyBorder="1" applyAlignment="1">
      <alignment horizontal="left" vertical="center" wrapText="1" indent="1"/>
      <protection/>
    </xf>
    <xf numFmtId="0" fontId="12" fillId="0" borderId="42" xfId="0" applyFont="1" applyBorder="1" applyAlignment="1">
      <alignment horizontal="center"/>
    </xf>
    <xf numFmtId="0" fontId="11" fillId="0" borderId="11" xfId="50" applyFont="1" applyFill="1" applyBorder="1" applyAlignment="1" applyProtection="1">
      <alignment horizontal="center" vertical="center" wrapText="1"/>
      <protection locked="0"/>
    </xf>
    <xf numFmtId="0" fontId="11" fillId="0" borderId="10" xfId="50" applyFont="1" applyFill="1" applyBorder="1" applyAlignment="1" applyProtection="1">
      <alignment horizontal="center" vertical="center" wrapText="1"/>
      <protection locked="0"/>
    </xf>
    <xf numFmtId="0" fontId="11" fillId="0" borderId="12" xfId="50" applyFont="1" applyFill="1" applyBorder="1" applyAlignment="1" applyProtection="1">
      <alignment horizontal="center" vertical="center" wrapText="1"/>
      <protection locked="0"/>
    </xf>
    <xf numFmtId="0" fontId="11" fillId="0" borderId="35" xfId="50" applyFont="1" applyFill="1" applyBorder="1" applyAlignment="1" applyProtection="1">
      <alignment horizontal="center" vertical="center" wrapText="1"/>
      <protection locked="0"/>
    </xf>
    <xf numFmtId="0" fontId="11" fillId="0" borderId="36" xfId="50" applyFont="1" applyFill="1" applyBorder="1" applyAlignment="1" applyProtection="1">
      <alignment horizontal="center" vertical="center" wrapText="1"/>
      <protection locked="0"/>
    </xf>
    <xf numFmtId="0" fontId="11" fillId="0" borderId="37" xfId="5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MODERNIZACE SILNICE II340 SEČ - HRANICE KRAJE   SO-801 SADOVÉ ÚPRAVY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200025</xdr:rowOff>
    </xdr:from>
    <xdr:to>
      <xdr:col>4</xdr:col>
      <xdr:colOff>152400</xdr:colOff>
      <xdr:row>2</xdr:row>
      <xdr:rowOff>161925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1943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6">
      <selection activeCell="A1" sqref="A1"/>
    </sheetView>
  </sheetViews>
  <sheetFormatPr defaultColWidth="9.140625" defaultRowHeight="12.75"/>
  <sheetData>
    <row r="1" ht="23.25">
      <c r="A1" s="278"/>
    </row>
    <row r="2" ht="15.75">
      <c r="A2" s="279"/>
    </row>
    <row r="3" ht="23.25">
      <c r="A3" s="278"/>
    </row>
    <row r="4" ht="15.75">
      <c r="A4" s="279"/>
    </row>
    <row r="5" ht="15.75">
      <c r="A5" s="279"/>
    </row>
    <row r="6" ht="15.75">
      <c r="A6" s="279"/>
    </row>
    <row r="7" ht="15.75">
      <c r="A7" s="279"/>
    </row>
    <row r="8" ht="15.75">
      <c r="A8" s="279"/>
    </row>
    <row r="9" ht="15.75">
      <c r="A9" s="279"/>
    </row>
    <row r="10" ht="15.75">
      <c r="A10" s="279"/>
    </row>
    <row r="11" ht="15.75">
      <c r="A11" s="279"/>
    </row>
    <row r="12" ht="15.75">
      <c r="A12" s="279"/>
    </row>
    <row r="13" ht="15.75">
      <c r="A13" s="279"/>
    </row>
    <row r="14" ht="15.75">
      <c r="A14" s="279"/>
    </row>
    <row r="15" ht="15.75">
      <c r="A15" s="279"/>
    </row>
    <row r="16" ht="15.75">
      <c r="A16" s="279"/>
    </row>
    <row r="17" ht="15.75">
      <c r="A17" s="279"/>
    </row>
    <row r="18" ht="15.75">
      <c r="A18" s="279"/>
    </row>
    <row r="19" ht="15.75">
      <c r="A19" s="279"/>
    </row>
    <row r="20" ht="15.75">
      <c r="A20" s="279"/>
    </row>
    <row r="21" ht="15.75">
      <c r="A21" s="279"/>
    </row>
    <row r="22" ht="15.75">
      <c r="A22" s="279"/>
    </row>
    <row r="23" ht="15.75">
      <c r="A23" s="279"/>
    </row>
    <row r="24" ht="15.75">
      <c r="A24" s="279"/>
    </row>
    <row r="25" ht="15.75">
      <c r="A25" s="279"/>
    </row>
    <row r="26" ht="15.75">
      <c r="A26" s="279"/>
    </row>
    <row r="27" ht="15.75">
      <c r="A27" s="279"/>
    </row>
    <row r="28" ht="15.75">
      <c r="A28" s="279"/>
    </row>
    <row r="29" ht="15.75">
      <c r="A29" s="279"/>
    </row>
    <row r="30" ht="20.25">
      <c r="A30" s="280"/>
    </row>
    <row r="31" ht="20.25">
      <c r="B31" s="280" t="s">
        <v>123</v>
      </c>
    </row>
    <row r="32" ht="20.25">
      <c r="A32" s="280"/>
    </row>
    <row r="33" ht="23.25">
      <c r="B33" s="281" t="s">
        <v>166</v>
      </c>
    </row>
    <row r="34" ht="12.75">
      <c r="A34" s="282"/>
    </row>
    <row r="35" ht="16.5">
      <c r="B35" s="283" t="s">
        <v>160</v>
      </c>
    </row>
    <row r="36" spans="1:9" ht="14.25" thickBot="1">
      <c r="A36" s="284"/>
      <c r="B36" s="285"/>
      <c r="C36" s="285"/>
      <c r="D36" s="285"/>
      <c r="E36" s="285"/>
      <c r="F36" s="285"/>
      <c r="G36" s="285"/>
      <c r="H36" s="285"/>
      <c r="I36" s="285"/>
    </row>
    <row r="38" ht="16.5">
      <c r="B38" s="283" t="s">
        <v>161</v>
      </c>
    </row>
    <row r="39" ht="12.75">
      <c r="A39" s="282"/>
    </row>
    <row r="40" spans="2:4" ht="16.5">
      <c r="B40" s="283" t="s">
        <v>162</v>
      </c>
      <c r="D40" s="286" t="s">
        <v>163</v>
      </c>
    </row>
    <row r="41" ht="16.5">
      <c r="D41" s="286"/>
    </row>
    <row r="42" ht="12.75">
      <c r="A42" s="282"/>
    </row>
    <row r="43" ht="12.75">
      <c r="B43" s="283" t="s">
        <v>165</v>
      </c>
    </row>
    <row r="44" ht="12.75">
      <c r="A44" s="282"/>
    </row>
    <row r="45" spans="1:12" ht="12.75">
      <c r="A45" s="282"/>
      <c r="L45" s="296">
        <v>1</v>
      </c>
    </row>
    <row r="46" spans="2:12" ht="12.75">
      <c r="B46" s="283" t="s">
        <v>164</v>
      </c>
      <c r="L46" s="296"/>
    </row>
    <row r="47" spans="1:12" ht="23.25">
      <c r="A47" s="281"/>
      <c r="L47" s="296"/>
    </row>
  </sheetData>
  <sheetProtection/>
  <mergeCells count="1">
    <mergeCell ref="L45:L47"/>
  </mergeCells>
  <printOptions/>
  <pageMargins left="0.7" right="0.7" top="0.787401575" bottom="0.31" header="0.3" footer="0.4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M28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57421875" style="106" customWidth="1"/>
    <col min="2" max="2" width="29.28125" style="105" customWidth="1"/>
    <col min="3" max="5" width="11.421875" style="19" customWidth="1"/>
    <col min="6" max="6" width="10.57421875" style="19" customWidth="1"/>
    <col min="7" max="7" width="11.28125" style="19" customWidth="1"/>
    <col min="8" max="8" width="10.421875" style="19" customWidth="1"/>
    <col min="9" max="11" width="11.57421875" style="19" customWidth="1"/>
    <col min="12" max="12" width="9.140625" style="19" customWidth="1"/>
    <col min="13" max="13" width="15.421875" style="171" customWidth="1"/>
    <col min="14" max="16384" width="9.140625" style="19" customWidth="1"/>
  </cols>
  <sheetData>
    <row r="1" ht="1.5" customHeight="1"/>
    <row r="2" spans="2:5" ht="19.5" customHeight="1">
      <c r="B2" s="302" t="s">
        <v>123</v>
      </c>
      <c r="C2" s="303"/>
      <c r="D2" s="303"/>
      <c r="E2" s="303"/>
    </row>
    <row r="3" ht="19.5" customHeight="1">
      <c r="B3" s="164" t="s">
        <v>59</v>
      </c>
    </row>
    <row r="4" spans="2:11" ht="19.5" customHeight="1">
      <c r="B4" s="104" t="s">
        <v>80</v>
      </c>
      <c r="C4" s="304"/>
      <c r="D4" s="304"/>
      <c r="E4" s="304"/>
      <c r="F4" s="304"/>
      <c r="G4" s="304"/>
      <c r="H4" s="304"/>
      <c r="I4" s="304"/>
      <c r="J4" s="304"/>
      <c r="K4" s="304"/>
    </row>
    <row r="5" spans="1:13" s="108" customFormat="1" ht="19.5" customHeight="1">
      <c r="A5" s="107"/>
      <c r="B5" s="109"/>
      <c r="C5" s="300" t="s">
        <v>93</v>
      </c>
      <c r="D5" s="300"/>
      <c r="E5" s="301"/>
      <c r="F5" s="299" t="s">
        <v>81</v>
      </c>
      <c r="G5" s="300"/>
      <c r="H5" s="301"/>
      <c r="I5" s="300" t="s">
        <v>60</v>
      </c>
      <c r="J5" s="300"/>
      <c r="K5" s="301"/>
      <c r="M5" s="172"/>
    </row>
    <row r="6" spans="1:13" s="111" customFormat="1" ht="19.5" customHeight="1" thickBot="1">
      <c r="A6" s="116" t="s">
        <v>94</v>
      </c>
      <c r="B6" s="117" t="s">
        <v>95</v>
      </c>
      <c r="C6" s="242" t="s">
        <v>61</v>
      </c>
      <c r="D6" s="243" t="s">
        <v>158</v>
      </c>
      <c r="E6" s="244" t="s">
        <v>62</v>
      </c>
      <c r="F6" s="242" t="s">
        <v>61</v>
      </c>
      <c r="G6" s="243" t="s">
        <v>158</v>
      </c>
      <c r="H6" s="244" t="s">
        <v>63</v>
      </c>
      <c r="I6" s="243" t="s">
        <v>61</v>
      </c>
      <c r="J6" s="243" t="s">
        <v>158</v>
      </c>
      <c r="K6" s="244" t="s">
        <v>63</v>
      </c>
      <c r="M6" s="173"/>
    </row>
    <row r="7" spans="1:13" s="108" customFormat="1" ht="19.5" customHeight="1" thickTop="1">
      <c r="A7" s="114">
        <v>1</v>
      </c>
      <c r="B7" s="115" t="s">
        <v>124</v>
      </c>
      <c r="C7" s="245">
        <f>+'Předhradí Krouna 21DPH'!F121</f>
        <v>0</v>
      </c>
      <c r="D7" s="245">
        <f>+'Předhradí Krouna 21DPH'!F122</f>
        <v>0</v>
      </c>
      <c r="E7" s="246">
        <f>+C7+D7</f>
        <v>0</v>
      </c>
      <c r="F7" s="245">
        <f>'Předhradí Krouna 21DPH'!F144</f>
        <v>0</v>
      </c>
      <c r="G7" s="245">
        <f>'Předhradí Krouna 21DPH'!F145</f>
        <v>0</v>
      </c>
      <c r="H7" s="246">
        <f>+F7+G7</f>
        <v>0</v>
      </c>
      <c r="I7" s="245">
        <f>+F7+C7</f>
        <v>0</v>
      </c>
      <c r="J7" s="245">
        <f>D7+G7</f>
        <v>0</v>
      </c>
      <c r="K7" s="247">
        <f>+I7+J7</f>
        <v>0</v>
      </c>
      <c r="L7" s="110"/>
      <c r="M7" s="172"/>
    </row>
    <row r="8" spans="1:13" s="108" customFormat="1" ht="19.5" customHeight="1">
      <c r="A8" s="112">
        <v>2</v>
      </c>
      <c r="B8" s="113" t="s">
        <v>125</v>
      </c>
      <c r="C8" s="248">
        <f>+'Ronov Biskupice 21DPH'!F45</f>
        <v>0</v>
      </c>
      <c r="D8" s="248">
        <f>+'Ronov Biskupice 21DPH'!F46</f>
        <v>0</v>
      </c>
      <c r="E8" s="246">
        <f>+C8+D8</f>
        <v>0</v>
      </c>
      <c r="F8" s="248">
        <f>+'Ronov Biskupice 21DPH'!F60</f>
        <v>0</v>
      </c>
      <c r="G8" s="248">
        <f>+'Ronov Biskupice 21DPH'!F61</f>
        <v>0</v>
      </c>
      <c r="H8" s="247">
        <f>+F8+G8</f>
        <v>0</v>
      </c>
      <c r="I8" s="248">
        <f>+F8+C8</f>
        <v>0</v>
      </c>
      <c r="J8" s="245">
        <f>D8+G8</f>
        <v>0</v>
      </c>
      <c r="K8" s="247">
        <f>+I8+J8</f>
        <v>0</v>
      </c>
      <c r="L8" s="110"/>
      <c r="M8" s="172"/>
    </row>
    <row r="9" spans="1:13" ht="19.5" customHeight="1">
      <c r="A9" s="165"/>
      <c r="B9" s="166" t="s">
        <v>62</v>
      </c>
      <c r="C9" s="247">
        <f>+C7+C8</f>
        <v>0</v>
      </c>
      <c r="D9" s="249">
        <f>+D7+D8</f>
        <v>0</v>
      </c>
      <c r="E9" s="246">
        <f>+C9+D9</f>
        <v>0</v>
      </c>
      <c r="F9" s="247">
        <f>+F7+F8</f>
        <v>0</v>
      </c>
      <c r="G9" s="247">
        <f>+G7+G8</f>
        <v>0</v>
      </c>
      <c r="H9" s="247">
        <f>+F9+G9</f>
        <v>0</v>
      </c>
      <c r="I9" s="247">
        <f>+F9+C9</f>
        <v>0</v>
      </c>
      <c r="J9" s="246">
        <f>D9+G9</f>
        <v>0</v>
      </c>
      <c r="K9" s="247">
        <f>+I9+J9</f>
        <v>0</v>
      </c>
      <c r="M9" s="172"/>
    </row>
    <row r="10" spans="1:11" ht="19.5" customHeight="1" thickBot="1">
      <c r="A10" s="191"/>
      <c r="B10" s="167" t="s">
        <v>106</v>
      </c>
      <c r="C10" s="250">
        <f>+C9*0.03</f>
        <v>0</v>
      </c>
      <c r="D10" s="250">
        <f>+D9*0.03</f>
        <v>0</v>
      </c>
      <c r="E10" s="251">
        <f>+C10+D10</f>
        <v>0</v>
      </c>
      <c r="F10" s="250">
        <v>0</v>
      </c>
      <c r="G10" s="250">
        <v>0</v>
      </c>
      <c r="H10" s="251">
        <v>0</v>
      </c>
      <c r="I10" s="250">
        <f>+F10+C10</f>
        <v>0</v>
      </c>
      <c r="J10" s="245">
        <f>D10+G10</f>
        <v>0</v>
      </c>
      <c r="K10" s="251">
        <f>+I10+J10</f>
        <v>0</v>
      </c>
    </row>
    <row r="11" spans="1:13" ht="19.5" customHeight="1" thickBot="1">
      <c r="A11" s="192"/>
      <c r="B11" s="193" t="s">
        <v>107</v>
      </c>
      <c r="C11" s="252">
        <f>+C9+C10</f>
        <v>0</v>
      </c>
      <c r="D11" s="252">
        <f>+D9+D10</f>
        <v>0</v>
      </c>
      <c r="E11" s="252">
        <f>+C11+D11</f>
        <v>0</v>
      </c>
      <c r="F11" s="252">
        <f>+F9</f>
        <v>0</v>
      </c>
      <c r="G11" s="252">
        <f>+G9</f>
        <v>0</v>
      </c>
      <c r="H11" s="252">
        <f>+F11+G11</f>
        <v>0</v>
      </c>
      <c r="I11" s="252">
        <f>+I9+I10</f>
        <v>0</v>
      </c>
      <c r="J11" s="252">
        <f>+J9+J10</f>
        <v>0</v>
      </c>
      <c r="K11" s="253">
        <f>+I11+J11</f>
        <v>0</v>
      </c>
      <c r="M11" s="172"/>
    </row>
    <row r="12" spans="1:13" ht="19.5" customHeight="1" thickBot="1">
      <c r="A12" s="238"/>
      <c r="B12" s="239" t="s">
        <v>157</v>
      </c>
      <c r="C12" s="254">
        <f>ROUND(C11,0)</f>
        <v>0</v>
      </c>
      <c r="D12" s="254">
        <f aca="true" t="shared" si="0" ref="D12:K12">ROUND(D11,0)</f>
        <v>0</v>
      </c>
      <c r="E12" s="254">
        <f t="shared" si="0"/>
        <v>0</v>
      </c>
      <c r="F12" s="254">
        <f t="shared" si="0"/>
        <v>0</v>
      </c>
      <c r="G12" s="254">
        <f t="shared" si="0"/>
        <v>0</v>
      </c>
      <c r="H12" s="254">
        <f t="shared" si="0"/>
        <v>0</v>
      </c>
      <c r="I12" s="254">
        <f t="shared" si="0"/>
        <v>0</v>
      </c>
      <c r="J12" s="254">
        <f t="shared" si="0"/>
        <v>0</v>
      </c>
      <c r="K12" s="254">
        <f t="shared" si="0"/>
        <v>0</v>
      </c>
      <c r="M12" s="172"/>
    </row>
    <row r="13" spans="1:13" s="266" customFormat="1" ht="19.5" customHeight="1">
      <c r="A13" s="263"/>
      <c r="B13" s="264"/>
      <c r="C13" s="265"/>
      <c r="D13" s="255"/>
      <c r="E13" s="255"/>
      <c r="F13" s="255"/>
      <c r="G13" s="255"/>
      <c r="H13" s="255"/>
      <c r="I13" s="265"/>
      <c r="J13" s="255"/>
      <c r="K13" s="255"/>
      <c r="M13" s="267"/>
    </row>
    <row r="14" spans="2:11" ht="19.5" customHeight="1">
      <c r="B14" s="164" t="s">
        <v>59</v>
      </c>
      <c r="C14" s="271"/>
      <c r="D14" s="108"/>
      <c r="E14" s="108"/>
      <c r="F14" s="108"/>
      <c r="G14" s="108"/>
      <c r="H14" s="108"/>
      <c r="I14" s="271"/>
      <c r="J14" s="108"/>
      <c r="K14" s="108"/>
    </row>
    <row r="15" spans="2:11" ht="19.5" customHeight="1">
      <c r="B15" s="104" t="s">
        <v>96</v>
      </c>
      <c r="C15" s="297"/>
      <c r="D15" s="297"/>
      <c r="E15" s="297"/>
      <c r="F15" s="297"/>
      <c r="G15" s="297"/>
      <c r="H15" s="297"/>
      <c r="I15" s="297"/>
      <c r="J15" s="297"/>
      <c r="K15" s="297"/>
    </row>
    <row r="16" spans="1:11" ht="19.5" customHeight="1">
      <c r="A16" s="107"/>
      <c r="B16" s="109"/>
      <c r="C16" s="299" t="s">
        <v>93</v>
      </c>
      <c r="D16" s="300"/>
      <c r="E16" s="301"/>
      <c r="F16" s="299" t="s">
        <v>136</v>
      </c>
      <c r="G16" s="300"/>
      <c r="H16" s="301"/>
      <c r="I16" s="299" t="s">
        <v>60</v>
      </c>
      <c r="J16" s="300"/>
      <c r="K16" s="301"/>
    </row>
    <row r="17" spans="1:11" ht="19.5" customHeight="1" thickBot="1">
      <c r="A17" s="194" t="s">
        <v>94</v>
      </c>
      <c r="B17" s="195" t="s">
        <v>95</v>
      </c>
      <c r="C17" s="256" t="s">
        <v>61</v>
      </c>
      <c r="D17" s="256" t="s">
        <v>158</v>
      </c>
      <c r="E17" s="256" t="s">
        <v>62</v>
      </c>
      <c r="F17" s="256" t="s">
        <v>61</v>
      </c>
      <c r="G17" s="256" t="s">
        <v>158</v>
      </c>
      <c r="H17" s="256" t="s">
        <v>63</v>
      </c>
      <c r="I17" s="256" t="s">
        <v>61</v>
      </c>
      <c r="J17" s="256" t="s">
        <v>158</v>
      </c>
      <c r="K17" s="256" t="s">
        <v>63</v>
      </c>
    </row>
    <row r="18" spans="1:13" ht="19.5" customHeight="1" thickTop="1">
      <c r="A18" s="114">
        <v>1</v>
      </c>
      <c r="B18" s="196" t="s">
        <v>124</v>
      </c>
      <c r="C18" s="245">
        <v>0</v>
      </c>
      <c r="D18" s="245">
        <v>0</v>
      </c>
      <c r="E18" s="246">
        <f>+C18+D18</f>
        <v>0</v>
      </c>
      <c r="F18" s="245">
        <f>+'Předhradí Krouna 21DPH'!F187</f>
        <v>0</v>
      </c>
      <c r="G18" s="245">
        <f>+'Předhradí Krouna 21DPH'!F188</f>
        <v>0</v>
      </c>
      <c r="H18" s="246">
        <f>+F18+G18</f>
        <v>0</v>
      </c>
      <c r="I18" s="245">
        <f>+F18+C18</f>
        <v>0</v>
      </c>
      <c r="J18" s="245">
        <f>D18+G18</f>
        <v>0</v>
      </c>
      <c r="K18" s="246">
        <f>+I18+J18</f>
        <v>0</v>
      </c>
      <c r="M18" s="172"/>
    </row>
    <row r="19" spans="1:13" ht="19.5" customHeight="1" thickBot="1">
      <c r="A19" s="197">
        <v>2</v>
      </c>
      <c r="B19" s="198" t="s">
        <v>125</v>
      </c>
      <c r="C19" s="250">
        <v>0</v>
      </c>
      <c r="D19" s="250">
        <v>0</v>
      </c>
      <c r="E19" s="246">
        <f>+C19+D19</f>
        <v>0</v>
      </c>
      <c r="F19" s="250">
        <f>+'Ronov Biskupice 21DPH'!F91</f>
        <v>0</v>
      </c>
      <c r="G19" s="250">
        <f>+'Ronov Biskupice 21DPH'!F92</f>
        <v>0</v>
      </c>
      <c r="H19" s="246">
        <f>+F19+G19</f>
        <v>0</v>
      </c>
      <c r="I19" s="250">
        <f>+F19+C19</f>
        <v>0</v>
      </c>
      <c r="J19" s="257">
        <f>D19+G19</f>
        <v>0</v>
      </c>
      <c r="K19" s="246">
        <f>+I19+J19</f>
        <v>0</v>
      </c>
      <c r="M19" s="172"/>
    </row>
    <row r="20" spans="1:13" ht="19.5" customHeight="1" thickBot="1">
      <c r="A20" s="240"/>
      <c r="B20" s="241" t="s">
        <v>62</v>
      </c>
      <c r="C20" s="258">
        <f>+C18+C19</f>
        <v>0</v>
      </c>
      <c r="D20" s="258">
        <f>+D18+D19</f>
        <v>0</v>
      </c>
      <c r="E20" s="258">
        <f>+E18+E19</f>
        <v>0</v>
      </c>
      <c r="F20" s="258">
        <f aca="true" t="shared" si="1" ref="F20:K20">+F18+F19</f>
        <v>0</v>
      </c>
      <c r="G20" s="258">
        <f t="shared" si="1"/>
        <v>0</v>
      </c>
      <c r="H20" s="258">
        <f t="shared" si="1"/>
        <v>0</v>
      </c>
      <c r="I20" s="258">
        <f t="shared" si="1"/>
        <v>0</v>
      </c>
      <c r="J20" s="258">
        <f t="shared" si="1"/>
        <v>0</v>
      </c>
      <c r="K20" s="258">
        <f t="shared" si="1"/>
        <v>0</v>
      </c>
      <c r="M20" s="172"/>
    </row>
    <row r="21" spans="1:13" s="266" customFormat="1" ht="19.5" customHeight="1">
      <c r="A21" s="268"/>
      <c r="B21" s="269"/>
      <c r="C21" s="270"/>
      <c r="D21" s="255"/>
      <c r="E21" s="255"/>
      <c r="F21" s="259"/>
      <c r="G21" s="255"/>
      <c r="H21" s="255"/>
      <c r="I21" s="259"/>
      <c r="J21" s="255"/>
      <c r="K21" s="255"/>
      <c r="M21" s="267"/>
    </row>
    <row r="22" spans="1:11" ht="19.5" customHeight="1">
      <c r="A22" s="168"/>
      <c r="B22" s="104" t="s">
        <v>108</v>
      </c>
      <c r="C22" s="297"/>
      <c r="D22" s="297"/>
      <c r="E22" s="297"/>
      <c r="F22" s="297"/>
      <c r="G22" s="297"/>
      <c r="H22" s="297"/>
      <c r="I22" s="297"/>
      <c r="J22" s="297"/>
      <c r="K22" s="297"/>
    </row>
    <row r="23" spans="1:11" ht="19.5" customHeight="1">
      <c r="A23" s="169"/>
      <c r="B23" s="276"/>
      <c r="C23" s="298" t="s">
        <v>93</v>
      </c>
      <c r="D23" s="298"/>
      <c r="E23" s="298"/>
      <c r="F23" s="298" t="s">
        <v>136</v>
      </c>
      <c r="G23" s="298"/>
      <c r="H23" s="298"/>
      <c r="I23" s="298" t="s">
        <v>60</v>
      </c>
      <c r="J23" s="298"/>
      <c r="K23" s="298"/>
    </row>
    <row r="24" spans="1:11" ht="19.5" customHeight="1" thickBot="1">
      <c r="A24" s="170"/>
      <c r="B24" s="277" t="s">
        <v>111</v>
      </c>
      <c r="C24" s="256" t="s">
        <v>61</v>
      </c>
      <c r="D24" s="256" t="s">
        <v>158</v>
      </c>
      <c r="E24" s="256" t="s">
        <v>62</v>
      </c>
      <c r="F24" s="256" t="s">
        <v>61</v>
      </c>
      <c r="G24" s="256" t="s">
        <v>158</v>
      </c>
      <c r="H24" s="256" t="s">
        <v>63</v>
      </c>
      <c r="I24" s="256" t="s">
        <v>61</v>
      </c>
      <c r="J24" s="256" t="s">
        <v>158</v>
      </c>
      <c r="K24" s="256" t="s">
        <v>63</v>
      </c>
    </row>
    <row r="25" spans="1:13" ht="19.5" customHeight="1" thickTop="1">
      <c r="A25" s="169"/>
      <c r="B25" s="115" t="s">
        <v>109</v>
      </c>
      <c r="C25" s="245">
        <f>+C11</f>
        <v>0</v>
      </c>
      <c r="D25" s="245">
        <f>+D11</f>
        <v>0</v>
      </c>
      <c r="E25" s="245">
        <f aca="true" t="shared" si="2" ref="E25:K25">+E11</f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M25" s="172"/>
    </row>
    <row r="26" spans="1:13" ht="19.5" customHeight="1" thickBot="1">
      <c r="A26" s="169"/>
      <c r="B26" s="261" t="s">
        <v>110</v>
      </c>
      <c r="C26" s="250">
        <f>+C20</f>
        <v>0</v>
      </c>
      <c r="D26" s="250">
        <f aca="true" t="shared" si="3" ref="D26:K26">+D20</f>
        <v>0</v>
      </c>
      <c r="E26" s="250">
        <f t="shared" si="3"/>
        <v>0</v>
      </c>
      <c r="F26" s="250">
        <f t="shared" si="3"/>
        <v>0</v>
      </c>
      <c r="G26" s="250">
        <f t="shared" si="3"/>
        <v>0</v>
      </c>
      <c r="H26" s="250">
        <f t="shared" si="3"/>
        <v>0</v>
      </c>
      <c r="I26" s="250">
        <f t="shared" si="3"/>
        <v>0</v>
      </c>
      <c r="J26" s="250">
        <f t="shared" si="3"/>
        <v>0</v>
      </c>
      <c r="K26" s="250">
        <f t="shared" si="3"/>
        <v>0</v>
      </c>
      <c r="M26" s="172"/>
    </row>
    <row r="27" spans="1:13" ht="19.5" customHeight="1" thickBot="1">
      <c r="A27" s="169"/>
      <c r="B27" s="262" t="s">
        <v>112</v>
      </c>
      <c r="C27" s="260">
        <f>+C25+C26</f>
        <v>0</v>
      </c>
      <c r="D27" s="260">
        <f>+D25+D26</f>
        <v>0</v>
      </c>
      <c r="E27" s="260">
        <f aca="true" t="shared" si="4" ref="E27:K27">+E25+E26</f>
        <v>0</v>
      </c>
      <c r="F27" s="260">
        <f t="shared" si="4"/>
        <v>0</v>
      </c>
      <c r="G27" s="260">
        <f t="shared" si="4"/>
        <v>0</v>
      </c>
      <c r="H27" s="260">
        <f t="shared" si="4"/>
        <v>0</v>
      </c>
      <c r="I27" s="260">
        <f t="shared" si="4"/>
        <v>0</v>
      </c>
      <c r="J27" s="260">
        <f t="shared" si="4"/>
        <v>0</v>
      </c>
      <c r="K27" s="260">
        <f t="shared" si="4"/>
        <v>0</v>
      </c>
      <c r="M27" s="172"/>
    </row>
    <row r="28" spans="1:13" s="266" customFormat="1" ht="19.5" customHeight="1">
      <c r="A28" s="268"/>
      <c r="B28" s="269"/>
      <c r="C28" s="270"/>
      <c r="D28" s="255"/>
      <c r="E28" s="255"/>
      <c r="F28" s="259"/>
      <c r="G28" s="255"/>
      <c r="H28" s="255"/>
      <c r="I28" s="259"/>
      <c r="J28" s="255"/>
      <c r="K28" s="255"/>
      <c r="M28" s="267"/>
    </row>
    <row r="29" ht="20.25" customHeight="1"/>
    <row r="30" ht="20.25" customHeight="1"/>
  </sheetData>
  <sheetProtection/>
  <mergeCells count="13">
    <mergeCell ref="B2:E2"/>
    <mergeCell ref="C4:K4"/>
    <mergeCell ref="C5:E5"/>
    <mergeCell ref="F5:H5"/>
    <mergeCell ref="I5:K5"/>
    <mergeCell ref="C22:K22"/>
    <mergeCell ref="C23:E23"/>
    <mergeCell ref="F23:H23"/>
    <mergeCell ref="I23:K23"/>
    <mergeCell ref="C15:K15"/>
    <mergeCell ref="C16:E16"/>
    <mergeCell ref="F16:H16"/>
    <mergeCell ref="I16:K16"/>
  </mergeCells>
  <printOptions horizontalCentered="1" verticalCentered="1"/>
  <pageMargins left="0.5511811023622047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P189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7.140625" style="24" customWidth="1"/>
    <col min="2" max="2" width="50.57421875" style="118" customWidth="1"/>
    <col min="3" max="3" width="4.7109375" style="119" customWidth="1"/>
    <col min="4" max="4" width="6.00390625" style="24" customWidth="1"/>
    <col min="5" max="5" width="6.140625" style="120" customWidth="1"/>
    <col min="6" max="6" width="9.140625" style="120" customWidth="1"/>
    <col min="7" max="16384" width="9.140625" style="25" customWidth="1"/>
  </cols>
  <sheetData>
    <row r="1" spans="1:6" s="15" customFormat="1" ht="18.75" customHeight="1">
      <c r="A1" s="122">
        <v>1</v>
      </c>
      <c r="B1" s="123" t="s">
        <v>124</v>
      </c>
      <c r="C1" s="12"/>
      <c r="D1" s="13"/>
      <c r="E1" s="14"/>
      <c r="F1" s="14"/>
    </row>
    <row r="2" spans="1:6" s="10" customFormat="1" ht="9" customHeight="1">
      <c r="A2" s="6"/>
      <c r="B2" s="6"/>
      <c r="C2" s="7"/>
      <c r="D2" s="8"/>
      <c r="E2" s="9"/>
      <c r="F2" s="9"/>
    </row>
    <row r="3" spans="1:6" ht="15.75" customHeight="1">
      <c r="A3" s="20" t="s">
        <v>49</v>
      </c>
      <c r="B3" s="21"/>
      <c r="C3" s="22"/>
      <c r="D3" s="23"/>
      <c r="E3" s="24"/>
      <c r="F3" s="24"/>
    </row>
    <row r="4" ht="5.25" customHeight="1"/>
    <row r="5" spans="1:12" ht="14.25" customHeight="1">
      <c r="A5" s="26"/>
      <c r="B5" s="56"/>
      <c r="C5" s="80"/>
      <c r="D5" s="81"/>
      <c r="E5" s="82"/>
      <c r="F5" s="97"/>
      <c r="G5" s="66"/>
      <c r="H5" s="66"/>
      <c r="I5" s="66"/>
      <c r="J5" s="66"/>
      <c r="K5" s="66"/>
      <c r="L5" s="66"/>
    </row>
    <row r="6" ht="14.25" customHeight="1">
      <c r="A6" s="26" t="s">
        <v>75</v>
      </c>
    </row>
    <row r="7" spans="1:6" ht="16.5" customHeight="1">
      <c r="A7" s="308" t="s">
        <v>0</v>
      </c>
      <c r="B7" s="309"/>
      <c r="C7" s="309"/>
      <c r="D7" s="309"/>
      <c r="E7" s="309"/>
      <c r="F7" s="310"/>
    </row>
    <row r="8" spans="1:6" s="33" customFormat="1" ht="22.5">
      <c r="A8" s="27" t="s">
        <v>1</v>
      </c>
      <c r="B8" s="28" t="s">
        <v>2</v>
      </c>
      <c r="C8" s="29" t="s">
        <v>3</v>
      </c>
      <c r="D8" s="30" t="s">
        <v>4</v>
      </c>
      <c r="E8" s="31" t="s">
        <v>5</v>
      </c>
      <c r="F8" s="32" t="s">
        <v>6</v>
      </c>
    </row>
    <row r="9" spans="1:6" ht="22.5">
      <c r="A9" s="34"/>
      <c r="B9" s="16" t="s">
        <v>126</v>
      </c>
      <c r="C9" s="36" t="s">
        <v>8</v>
      </c>
      <c r="D9" s="37">
        <v>1</v>
      </c>
      <c r="E9" s="38"/>
      <c r="F9" s="39">
        <f>+D9*E9</f>
        <v>0</v>
      </c>
    </row>
    <row r="10" spans="1:6" ht="22.5">
      <c r="A10" s="34"/>
      <c r="B10" s="16" t="s">
        <v>127</v>
      </c>
      <c r="C10" s="36" t="s">
        <v>8</v>
      </c>
      <c r="D10" s="37">
        <v>1</v>
      </c>
      <c r="E10" s="38"/>
      <c r="F10" s="39">
        <f>+D10*E10</f>
        <v>0</v>
      </c>
    </row>
    <row r="11" spans="1:12" ht="14.25" customHeight="1">
      <c r="A11" s="40" t="s">
        <v>39</v>
      </c>
      <c r="B11" s="41"/>
      <c r="C11" s="42"/>
      <c r="D11" s="43"/>
      <c r="E11" s="44"/>
      <c r="F11" s="293">
        <f>F9+F10</f>
        <v>0</v>
      </c>
      <c r="G11" s="66"/>
      <c r="H11" s="66"/>
      <c r="I11" s="66"/>
      <c r="J11" s="66"/>
      <c r="K11" s="66"/>
      <c r="L11" s="66"/>
    </row>
    <row r="12" spans="1:12" ht="14.25" customHeight="1">
      <c r="A12" s="26"/>
      <c r="B12" s="56"/>
      <c r="C12" s="80"/>
      <c r="D12" s="81"/>
      <c r="E12" s="82"/>
      <c r="F12" s="97"/>
      <c r="G12" s="66"/>
      <c r="H12" s="66"/>
      <c r="I12" s="66"/>
      <c r="J12" s="66"/>
      <c r="K12" s="66"/>
      <c r="L12" s="66"/>
    </row>
    <row r="13" spans="1:12" ht="14.25" customHeight="1">
      <c r="A13" s="26"/>
      <c r="B13" s="56"/>
      <c r="C13" s="80"/>
      <c r="D13" s="81"/>
      <c r="E13" s="82"/>
      <c r="F13" s="97"/>
      <c r="G13" s="66"/>
      <c r="H13" s="66"/>
      <c r="I13" s="66"/>
      <c r="J13" s="66"/>
      <c r="K13" s="66"/>
      <c r="L13" s="66"/>
    </row>
    <row r="14" ht="14.25" customHeight="1"/>
    <row r="15" spans="1:6" ht="15" customHeight="1">
      <c r="A15" s="26" t="s">
        <v>113</v>
      </c>
      <c r="B15" s="25"/>
      <c r="C15" s="46"/>
      <c r="D15" s="47"/>
      <c r="E15" s="48"/>
      <c r="F15" s="49"/>
    </row>
    <row r="16" spans="1:6" ht="16.5" customHeight="1">
      <c r="A16" s="308" t="s">
        <v>0</v>
      </c>
      <c r="B16" s="309"/>
      <c r="C16" s="309"/>
      <c r="D16" s="309"/>
      <c r="E16" s="309"/>
      <c r="F16" s="310"/>
    </row>
    <row r="17" spans="1:6" s="33" customFormat="1" ht="22.5">
      <c r="A17" s="27" t="s">
        <v>1</v>
      </c>
      <c r="B17" s="28" t="s">
        <v>2</v>
      </c>
      <c r="C17" s="29" t="s">
        <v>3</v>
      </c>
      <c r="D17" s="30" t="s">
        <v>4</v>
      </c>
      <c r="E17" s="31" t="s">
        <v>5</v>
      </c>
      <c r="F17" s="32" t="s">
        <v>6</v>
      </c>
    </row>
    <row r="18" spans="1:6" ht="33" customHeight="1">
      <c r="A18" s="34" t="s">
        <v>7</v>
      </c>
      <c r="B18" s="35" t="s">
        <v>64</v>
      </c>
      <c r="C18" s="36" t="s">
        <v>8</v>
      </c>
      <c r="D18" s="37">
        <f>+D38</f>
        <v>165</v>
      </c>
      <c r="E18" s="38"/>
      <c r="F18" s="39">
        <f aca="true" t="shared" si="0" ref="F18:F23">+D18*E18</f>
        <v>0</v>
      </c>
    </row>
    <row r="19" spans="1:6" ht="21" customHeight="1">
      <c r="A19" s="34" t="s">
        <v>9</v>
      </c>
      <c r="B19" s="35" t="s">
        <v>65</v>
      </c>
      <c r="C19" s="36" t="s">
        <v>8</v>
      </c>
      <c r="D19" s="37">
        <f>+D18</f>
        <v>165</v>
      </c>
      <c r="E19" s="38"/>
      <c r="F19" s="39">
        <f t="shared" si="0"/>
        <v>0</v>
      </c>
    </row>
    <row r="20" spans="1:6" ht="22.5">
      <c r="A20" s="34" t="s">
        <v>10</v>
      </c>
      <c r="B20" s="35" t="s">
        <v>66</v>
      </c>
      <c r="C20" s="36" t="s">
        <v>8</v>
      </c>
      <c r="D20" s="37">
        <f>+D18</f>
        <v>165</v>
      </c>
      <c r="E20" s="38"/>
      <c r="F20" s="39">
        <f t="shared" si="0"/>
        <v>0</v>
      </c>
    </row>
    <row r="21" spans="1:6" ht="22.5" customHeight="1">
      <c r="A21" s="34" t="s">
        <v>12</v>
      </c>
      <c r="B21" s="35" t="s">
        <v>67</v>
      </c>
      <c r="C21" s="36" t="s">
        <v>8</v>
      </c>
      <c r="D21" s="37">
        <f>+D18</f>
        <v>165</v>
      </c>
      <c r="E21" s="38"/>
      <c r="F21" s="39">
        <f t="shared" si="0"/>
        <v>0</v>
      </c>
    </row>
    <row r="22" spans="1:6" s="128" customFormat="1" ht="23.25" customHeight="1">
      <c r="A22" s="124" t="s">
        <v>78</v>
      </c>
      <c r="B22" s="125" t="s">
        <v>79</v>
      </c>
      <c r="C22" s="126" t="s">
        <v>68</v>
      </c>
      <c r="D22" s="292">
        <f>+D18</f>
        <v>165</v>
      </c>
      <c r="E22" s="127"/>
      <c r="F22" s="39">
        <f t="shared" si="0"/>
        <v>0</v>
      </c>
    </row>
    <row r="23" spans="1:6" ht="12.75" customHeight="1">
      <c r="A23" s="34" t="s">
        <v>13</v>
      </c>
      <c r="B23" s="35" t="s">
        <v>69</v>
      </c>
      <c r="C23" s="36" t="s">
        <v>70</v>
      </c>
      <c r="D23" s="37">
        <f>+D18*0.12</f>
        <v>19.8</v>
      </c>
      <c r="E23" s="38"/>
      <c r="F23" s="39">
        <f t="shared" si="0"/>
        <v>0</v>
      </c>
    </row>
    <row r="24" spans="1:6" s="5" customFormat="1" ht="13.5">
      <c r="A24" s="11"/>
      <c r="B24" s="1" t="s">
        <v>23</v>
      </c>
      <c r="C24" s="2"/>
      <c r="D24" s="3"/>
      <c r="E24" s="4"/>
      <c r="F24" s="129">
        <f>SUM(F18:F23)</f>
        <v>0</v>
      </c>
    </row>
    <row r="25" spans="1:6" s="56" customFormat="1" ht="12.75">
      <c r="A25" s="50"/>
      <c r="B25" s="51"/>
      <c r="C25" s="52"/>
      <c r="D25" s="53"/>
      <c r="E25" s="54"/>
      <c r="F25" s="55"/>
    </row>
    <row r="26" spans="1:6" ht="15" customHeight="1">
      <c r="A26" s="305" t="s">
        <v>43</v>
      </c>
      <c r="B26" s="306"/>
      <c r="C26" s="306"/>
      <c r="D26" s="306"/>
      <c r="E26" s="306"/>
      <c r="F26" s="307"/>
    </row>
    <row r="27" spans="1:6" s="66" customFormat="1" ht="22.5">
      <c r="A27" s="27" t="s">
        <v>1</v>
      </c>
      <c r="B27" s="28" t="s">
        <v>2</v>
      </c>
      <c r="C27" s="29" t="s">
        <v>3</v>
      </c>
      <c r="D27" s="30" t="s">
        <v>4</v>
      </c>
      <c r="E27" s="92" t="s">
        <v>14</v>
      </c>
      <c r="F27" s="93" t="s">
        <v>6</v>
      </c>
    </row>
    <row r="28" spans="1:8" s="66" customFormat="1" ht="14.25" customHeight="1">
      <c r="A28" s="57"/>
      <c r="B28" s="35" t="s">
        <v>86</v>
      </c>
      <c r="C28" s="36"/>
      <c r="D28" s="69"/>
      <c r="E28" s="59"/>
      <c r="F28" s="67"/>
      <c r="H28" s="294"/>
    </row>
    <row r="29" spans="1:8" s="66" customFormat="1" ht="14.25" customHeight="1">
      <c r="A29" s="57"/>
      <c r="B29" s="16" t="s">
        <v>82</v>
      </c>
      <c r="C29" s="99" t="s">
        <v>8</v>
      </c>
      <c r="D29" s="98">
        <v>35</v>
      </c>
      <c r="E29" s="288"/>
      <c r="F29" s="67">
        <f aca="true" t="shared" si="1" ref="F29:F37">+D29*E29</f>
        <v>0</v>
      </c>
      <c r="H29" s="295"/>
    </row>
    <row r="30" spans="1:8" s="66" customFormat="1" ht="14.25" customHeight="1">
      <c r="A30" s="57"/>
      <c r="B30" s="16" t="s">
        <v>129</v>
      </c>
      <c r="C30" s="99" t="s">
        <v>8</v>
      </c>
      <c r="D30" s="98">
        <v>20</v>
      </c>
      <c r="E30" s="288"/>
      <c r="F30" s="67">
        <f t="shared" si="1"/>
        <v>0</v>
      </c>
      <c r="H30" s="295"/>
    </row>
    <row r="31" spans="1:8" s="66" customFormat="1" ht="14.25" customHeight="1">
      <c r="A31" s="57"/>
      <c r="B31" s="16" t="s">
        <v>83</v>
      </c>
      <c r="C31" s="99" t="s">
        <v>8</v>
      </c>
      <c r="D31" s="98">
        <v>12</v>
      </c>
      <c r="E31" s="288"/>
      <c r="F31" s="67">
        <f t="shared" si="1"/>
        <v>0</v>
      </c>
      <c r="H31" s="295"/>
    </row>
    <row r="32" spans="1:8" s="66" customFormat="1" ht="14.25" customHeight="1">
      <c r="A32" s="57"/>
      <c r="B32" s="16" t="s">
        <v>87</v>
      </c>
      <c r="C32" s="99" t="s">
        <v>8</v>
      </c>
      <c r="D32" s="98">
        <v>21</v>
      </c>
      <c r="E32" s="288"/>
      <c r="F32" s="67">
        <f t="shared" si="1"/>
        <v>0</v>
      </c>
      <c r="H32" s="295"/>
    </row>
    <row r="33" spans="1:8" s="66" customFormat="1" ht="14.25" customHeight="1">
      <c r="A33" s="57"/>
      <c r="B33" s="16" t="s">
        <v>128</v>
      </c>
      <c r="C33" s="99" t="s">
        <v>8</v>
      </c>
      <c r="D33" s="98">
        <v>6</v>
      </c>
      <c r="E33" s="288"/>
      <c r="F33" s="67">
        <f t="shared" si="1"/>
        <v>0</v>
      </c>
      <c r="H33" s="295"/>
    </row>
    <row r="34" spans="1:8" s="66" customFormat="1" ht="14.25" customHeight="1">
      <c r="A34" s="57"/>
      <c r="B34" s="16" t="s">
        <v>84</v>
      </c>
      <c r="C34" s="99" t="s">
        <v>8</v>
      </c>
      <c r="D34" s="98">
        <v>7</v>
      </c>
      <c r="E34" s="288"/>
      <c r="F34" s="67">
        <f t="shared" si="1"/>
        <v>0</v>
      </c>
      <c r="H34" s="295"/>
    </row>
    <row r="35" spans="1:8" s="66" customFormat="1" ht="14.25" customHeight="1">
      <c r="A35" s="57"/>
      <c r="B35" s="16" t="s">
        <v>105</v>
      </c>
      <c r="C35" s="99" t="s">
        <v>8</v>
      </c>
      <c r="D35" s="98">
        <v>50</v>
      </c>
      <c r="E35" s="288"/>
      <c r="F35" s="67">
        <f t="shared" si="1"/>
        <v>0</v>
      </c>
      <c r="H35" s="295"/>
    </row>
    <row r="36" spans="1:8" s="66" customFormat="1" ht="14.25" customHeight="1">
      <c r="A36" s="57"/>
      <c r="B36" s="16" t="s">
        <v>38</v>
      </c>
      <c r="C36" s="99" t="s">
        <v>8</v>
      </c>
      <c r="D36" s="98">
        <v>6</v>
      </c>
      <c r="E36" s="288"/>
      <c r="F36" s="67">
        <f t="shared" si="1"/>
        <v>0</v>
      </c>
      <c r="H36" s="295"/>
    </row>
    <row r="37" spans="1:8" s="66" customFormat="1" ht="14.25" customHeight="1">
      <c r="A37" s="57"/>
      <c r="B37" s="16" t="s">
        <v>85</v>
      </c>
      <c r="C37" s="99" t="s">
        <v>8</v>
      </c>
      <c r="D37" s="98">
        <v>8</v>
      </c>
      <c r="E37" s="288"/>
      <c r="F37" s="67">
        <f t="shared" si="1"/>
        <v>0</v>
      </c>
      <c r="H37" s="295"/>
    </row>
    <row r="38" spans="1:6" s="66" customFormat="1" ht="14.25" customHeight="1">
      <c r="A38" s="70"/>
      <c r="B38" s="71" t="s">
        <v>21</v>
      </c>
      <c r="C38" s="199" t="s">
        <v>8</v>
      </c>
      <c r="D38" s="200">
        <f>SUM(D29:D37)</f>
        <v>165</v>
      </c>
      <c r="E38" s="59"/>
      <c r="F38" s="96">
        <f>SUM(F29:F37)</f>
        <v>0</v>
      </c>
    </row>
    <row r="39" spans="1:6" s="66" customFormat="1" ht="14.25" customHeight="1">
      <c r="A39" s="70"/>
      <c r="B39" s="71" t="s">
        <v>15</v>
      </c>
      <c r="C39" s="68"/>
      <c r="D39" s="69"/>
      <c r="E39" s="59"/>
      <c r="F39" s="67"/>
    </row>
    <row r="40" spans="1:6" s="66" customFormat="1" ht="14.25" customHeight="1">
      <c r="A40" s="70"/>
      <c r="B40" s="17" t="s">
        <v>130</v>
      </c>
      <c r="C40" s="68" t="s">
        <v>25</v>
      </c>
      <c r="D40" s="58">
        <f>+D38*0.5</f>
        <v>82.5</v>
      </c>
      <c r="E40" s="59"/>
      <c r="F40" s="39">
        <f aca="true" t="shared" si="2" ref="F40:F45">+D40*E40</f>
        <v>0</v>
      </c>
    </row>
    <row r="41" spans="1:6" s="66" customFormat="1" ht="14.25" customHeight="1">
      <c r="A41" s="57"/>
      <c r="B41" s="17" t="s">
        <v>131</v>
      </c>
      <c r="C41" s="130" t="s">
        <v>16</v>
      </c>
      <c r="D41" s="58">
        <f>+D38*0.15</f>
        <v>24.75</v>
      </c>
      <c r="E41" s="59"/>
      <c r="F41" s="39">
        <f>+D41*E41</f>
        <v>0</v>
      </c>
    </row>
    <row r="42" spans="1:6" s="66" customFormat="1" ht="14.25" customHeight="1">
      <c r="A42" s="57"/>
      <c r="B42" s="16" t="s">
        <v>31</v>
      </c>
      <c r="C42" s="68" t="s">
        <v>8</v>
      </c>
      <c r="D42" s="58">
        <f>+D38*3</f>
        <v>495</v>
      </c>
      <c r="E42" s="59"/>
      <c r="F42" s="39">
        <f t="shared" si="2"/>
        <v>0</v>
      </c>
    </row>
    <row r="43" spans="1:6" s="66" customFormat="1" ht="14.25" customHeight="1">
      <c r="A43" s="57"/>
      <c r="B43" s="16" t="s">
        <v>32</v>
      </c>
      <c r="C43" s="68" t="s">
        <v>17</v>
      </c>
      <c r="D43" s="58">
        <f>+D38*3</f>
        <v>495</v>
      </c>
      <c r="E43" s="59"/>
      <c r="F43" s="39">
        <f t="shared" si="2"/>
        <v>0</v>
      </c>
    </row>
    <row r="44" spans="1:6" s="66" customFormat="1" ht="14.25" customHeight="1">
      <c r="A44" s="57"/>
      <c r="B44" s="16" t="s">
        <v>33</v>
      </c>
      <c r="C44" s="68" t="s">
        <v>17</v>
      </c>
      <c r="D44" s="58">
        <f>+D43</f>
        <v>495</v>
      </c>
      <c r="E44" s="59"/>
      <c r="F44" s="39">
        <f t="shared" si="2"/>
        <v>0</v>
      </c>
    </row>
    <row r="45" spans="1:6" s="66" customFormat="1" ht="14.25" customHeight="1">
      <c r="A45" s="57"/>
      <c r="B45" s="17" t="s">
        <v>20</v>
      </c>
      <c r="C45" s="68" t="s">
        <v>8</v>
      </c>
      <c r="D45" s="58">
        <f>+D38</f>
        <v>165</v>
      </c>
      <c r="E45" s="59"/>
      <c r="F45" s="39">
        <f t="shared" si="2"/>
        <v>0</v>
      </c>
    </row>
    <row r="46" spans="1:6" s="66" customFormat="1" ht="14.25" customHeight="1">
      <c r="A46" s="57"/>
      <c r="B46" s="71" t="s">
        <v>18</v>
      </c>
      <c r="C46" s="68"/>
      <c r="D46" s="69"/>
      <c r="E46" s="59"/>
      <c r="F46" s="96">
        <f>SUM(F41:F45)</f>
        <v>0</v>
      </c>
    </row>
    <row r="47" spans="1:6" s="66" customFormat="1" ht="14.25" customHeight="1">
      <c r="A47" s="57"/>
      <c r="B47" s="1" t="s">
        <v>22</v>
      </c>
      <c r="C47" s="68"/>
      <c r="D47" s="69"/>
      <c r="E47" s="59"/>
      <c r="F47" s="201">
        <f>+F46+F38</f>
        <v>0</v>
      </c>
    </row>
    <row r="48" spans="1:6" s="66" customFormat="1" ht="14.25" customHeight="1">
      <c r="A48" s="57"/>
      <c r="B48" s="1"/>
      <c r="C48" s="68"/>
      <c r="D48" s="69"/>
      <c r="E48" s="59"/>
      <c r="F48" s="201"/>
    </row>
    <row r="49" spans="1:12" ht="14.25" customHeight="1">
      <c r="A49" s="40" t="s">
        <v>40</v>
      </c>
      <c r="B49" s="41"/>
      <c r="C49" s="42"/>
      <c r="D49" s="43"/>
      <c r="E49" s="44"/>
      <c r="F49" s="293">
        <f>+F47+F24</f>
        <v>0</v>
      </c>
      <c r="G49" s="66"/>
      <c r="H49" s="66"/>
      <c r="I49" s="66"/>
      <c r="J49" s="66"/>
      <c r="K49" s="66"/>
      <c r="L49" s="66"/>
    </row>
    <row r="50" spans="1:12" ht="14.25" customHeight="1">
      <c r="A50" s="47"/>
      <c r="B50" s="133"/>
      <c r="C50" s="134"/>
      <c r="D50" s="135"/>
      <c r="E50" s="136"/>
      <c r="F50" s="147"/>
      <c r="G50" s="66"/>
      <c r="H50" s="66"/>
      <c r="I50" s="66"/>
      <c r="J50" s="66"/>
      <c r="K50" s="66"/>
      <c r="L50" s="66"/>
    </row>
    <row r="51" spans="1:12" ht="14.25" customHeight="1">
      <c r="A51" s="47"/>
      <c r="B51" s="133"/>
      <c r="C51" s="134"/>
      <c r="D51" s="135"/>
      <c r="E51" s="136"/>
      <c r="F51" s="147"/>
      <c r="G51" s="66"/>
      <c r="H51" s="66"/>
      <c r="I51" s="66"/>
      <c r="J51" s="66"/>
      <c r="K51" s="66"/>
      <c r="L51" s="66"/>
    </row>
    <row r="52" spans="1:12" ht="14.25" customHeight="1">
      <c r="A52" s="47"/>
      <c r="B52" s="133"/>
      <c r="C52" s="134"/>
      <c r="D52" s="135"/>
      <c r="E52" s="136"/>
      <c r="F52" s="147"/>
      <c r="G52" s="66"/>
      <c r="H52" s="66"/>
      <c r="I52" s="66"/>
      <c r="J52" s="66"/>
      <c r="K52" s="66"/>
      <c r="L52" s="66"/>
    </row>
    <row r="53" spans="1:6" ht="21" customHeight="1">
      <c r="A53" s="26" t="s">
        <v>44</v>
      </c>
      <c r="B53" s="25"/>
      <c r="C53" s="46"/>
      <c r="D53" s="47"/>
      <c r="E53" s="48"/>
      <c r="F53" s="49"/>
    </row>
    <row r="54" spans="1:12" ht="14.25" customHeight="1">
      <c r="A54" s="308" t="s">
        <v>0</v>
      </c>
      <c r="B54" s="309"/>
      <c r="C54" s="309"/>
      <c r="D54" s="309"/>
      <c r="E54" s="309"/>
      <c r="F54" s="310"/>
      <c r="G54" s="66"/>
      <c r="H54" s="66"/>
      <c r="I54" s="66"/>
      <c r="J54" s="66"/>
      <c r="K54" s="66"/>
      <c r="L54" s="66"/>
    </row>
    <row r="55" spans="1:12" ht="22.5">
      <c r="A55" s="27" t="s">
        <v>1</v>
      </c>
      <c r="B55" s="28" t="s">
        <v>2</v>
      </c>
      <c r="C55" s="29" t="s">
        <v>3</v>
      </c>
      <c r="D55" s="30" t="s">
        <v>4</v>
      </c>
      <c r="E55" s="31" t="s">
        <v>5</v>
      </c>
      <c r="F55" s="32" t="s">
        <v>6</v>
      </c>
      <c r="G55" s="66"/>
      <c r="H55" s="66"/>
      <c r="I55" s="66"/>
      <c r="J55" s="66"/>
      <c r="K55" s="66"/>
      <c r="L55" s="66"/>
    </row>
    <row r="56" spans="1:12" ht="33.75">
      <c r="A56" s="34" t="s">
        <v>48</v>
      </c>
      <c r="B56" s="35" t="s">
        <v>71</v>
      </c>
      <c r="C56" s="36" t="s">
        <v>8</v>
      </c>
      <c r="D56" s="37">
        <f>D68</f>
        <v>29</v>
      </c>
      <c r="E56" s="38"/>
      <c r="F56" s="39">
        <f aca="true" t="shared" si="3" ref="F56:F61">+D56*E56</f>
        <v>0</v>
      </c>
      <c r="G56" s="66"/>
      <c r="H56" s="66"/>
      <c r="I56" s="66"/>
      <c r="J56" s="66"/>
      <c r="K56" s="66"/>
      <c r="L56" s="66"/>
    </row>
    <row r="57" spans="1:12" ht="22.5">
      <c r="A57" s="34" t="s">
        <v>41</v>
      </c>
      <c r="B57" s="35" t="s">
        <v>72</v>
      </c>
      <c r="C57" s="36" t="s">
        <v>8</v>
      </c>
      <c r="D57" s="37">
        <f>+D56</f>
        <v>29</v>
      </c>
      <c r="E57" s="38"/>
      <c r="F57" s="39">
        <f t="shared" si="3"/>
        <v>0</v>
      </c>
      <c r="G57" s="66"/>
      <c r="H57" s="66"/>
      <c r="I57" s="66"/>
      <c r="J57" s="66"/>
      <c r="K57" s="66"/>
      <c r="L57" s="66"/>
    </row>
    <row r="58" spans="1:12" ht="12.75">
      <c r="A58" s="34" t="s">
        <v>42</v>
      </c>
      <c r="B58" s="35" t="s">
        <v>73</v>
      </c>
      <c r="C58" s="36" t="s">
        <v>8</v>
      </c>
      <c r="D58" s="37">
        <f>+D56</f>
        <v>29</v>
      </c>
      <c r="E58" s="38"/>
      <c r="F58" s="39">
        <f t="shared" si="3"/>
        <v>0</v>
      </c>
      <c r="G58" s="66"/>
      <c r="H58" s="66"/>
      <c r="I58" s="66"/>
      <c r="J58" s="66"/>
      <c r="K58" s="66"/>
      <c r="L58" s="66"/>
    </row>
    <row r="59" spans="1:12" ht="22.5">
      <c r="A59" s="34" t="s">
        <v>12</v>
      </c>
      <c r="B59" s="35" t="s">
        <v>67</v>
      </c>
      <c r="C59" s="36" t="s">
        <v>8</v>
      </c>
      <c r="D59" s="37">
        <f>+D56</f>
        <v>29</v>
      </c>
      <c r="E59" s="38"/>
      <c r="F59" s="39">
        <f t="shared" si="3"/>
        <v>0</v>
      </c>
      <c r="G59" s="66"/>
      <c r="H59" s="66"/>
      <c r="I59" s="66"/>
      <c r="J59" s="66"/>
      <c r="K59" s="66"/>
      <c r="L59" s="66"/>
    </row>
    <row r="60" spans="1:12" ht="22.5">
      <c r="A60" s="124" t="s">
        <v>78</v>
      </c>
      <c r="B60" s="125" t="s">
        <v>79</v>
      </c>
      <c r="C60" s="126" t="s">
        <v>68</v>
      </c>
      <c r="D60" s="289">
        <f>+D56*0.8</f>
        <v>23.200000000000003</v>
      </c>
      <c r="E60" s="127"/>
      <c r="F60" s="39">
        <f t="shared" si="3"/>
        <v>0</v>
      </c>
      <c r="G60" s="66"/>
      <c r="H60" s="66"/>
      <c r="I60" s="66"/>
      <c r="J60" s="66"/>
      <c r="K60" s="66"/>
      <c r="L60" s="66"/>
    </row>
    <row r="61" spans="1:12" ht="12.75">
      <c r="A61" s="34" t="s">
        <v>13</v>
      </c>
      <c r="B61" s="35" t="s">
        <v>69</v>
      </c>
      <c r="C61" s="36" t="s">
        <v>70</v>
      </c>
      <c r="D61" s="37">
        <f>+D56*0.12</f>
        <v>3.48</v>
      </c>
      <c r="E61" s="38"/>
      <c r="F61" s="39">
        <f t="shared" si="3"/>
        <v>0</v>
      </c>
      <c r="G61" s="66"/>
      <c r="H61" s="66"/>
      <c r="I61" s="66"/>
      <c r="J61" s="66"/>
      <c r="K61" s="66"/>
      <c r="L61" s="66"/>
    </row>
    <row r="62" spans="1:12" ht="12.75">
      <c r="A62" s="60"/>
      <c r="B62" s="61" t="s">
        <v>23</v>
      </c>
      <c r="C62" s="62"/>
      <c r="D62" s="63"/>
      <c r="E62" s="64"/>
      <c r="F62" s="65">
        <f>SUM(F56:F61)</f>
        <v>0</v>
      </c>
      <c r="G62" s="66"/>
      <c r="H62" s="66"/>
      <c r="I62" s="66"/>
      <c r="J62" s="66"/>
      <c r="K62" s="66"/>
      <c r="L62" s="66"/>
    </row>
    <row r="63" spans="1:12" ht="12.75">
      <c r="A63" s="132"/>
      <c r="B63" s="133"/>
      <c r="C63" s="134"/>
      <c r="D63" s="135"/>
      <c r="E63" s="136"/>
      <c r="F63" s="137"/>
      <c r="G63" s="66"/>
      <c r="H63" s="66"/>
      <c r="I63" s="66"/>
      <c r="J63" s="66"/>
      <c r="K63" s="66"/>
      <c r="L63" s="66"/>
    </row>
    <row r="64" spans="1:6" ht="15" customHeight="1">
      <c r="A64" s="305" t="s">
        <v>43</v>
      </c>
      <c r="B64" s="306"/>
      <c r="C64" s="306"/>
      <c r="D64" s="306"/>
      <c r="E64" s="306"/>
      <c r="F64" s="307"/>
    </row>
    <row r="65" spans="1:6" s="66" customFormat="1" ht="22.5">
      <c r="A65" s="27" t="s">
        <v>1</v>
      </c>
      <c r="B65" s="28" t="s">
        <v>2</v>
      </c>
      <c r="C65" s="29" t="s">
        <v>3</v>
      </c>
      <c r="D65" s="30" t="s">
        <v>4</v>
      </c>
      <c r="E65" s="92" t="s">
        <v>14</v>
      </c>
      <c r="F65" s="93" t="s">
        <v>6</v>
      </c>
    </row>
    <row r="66" spans="1:6" s="66" customFormat="1" ht="14.25" customHeight="1">
      <c r="A66" s="57"/>
      <c r="B66" s="16" t="s">
        <v>55</v>
      </c>
      <c r="C66" s="36" t="s">
        <v>8</v>
      </c>
      <c r="D66" s="69">
        <v>14</v>
      </c>
      <c r="E66" s="59"/>
      <c r="F66" s="67">
        <f>+D66*E66</f>
        <v>0</v>
      </c>
    </row>
    <row r="67" spans="1:6" s="66" customFormat="1" ht="14.25" customHeight="1">
      <c r="A67" s="57"/>
      <c r="B67" s="16" t="s">
        <v>56</v>
      </c>
      <c r="C67" s="138" t="s">
        <v>8</v>
      </c>
      <c r="D67" s="139">
        <v>15</v>
      </c>
      <c r="E67" s="59"/>
      <c r="F67" s="67">
        <f>+D67*E67</f>
        <v>0</v>
      </c>
    </row>
    <row r="68" spans="1:6" s="66" customFormat="1" ht="14.25" customHeight="1">
      <c r="A68" s="70"/>
      <c r="B68" s="71" t="s">
        <v>21</v>
      </c>
      <c r="C68" s="94"/>
      <c r="D68" s="95">
        <f>SUM(D66:D67)</f>
        <v>29</v>
      </c>
      <c r="E68" s="59"/>
      <c r="F68" s="96">
        <f>SUM(F66:F67)</f>
        <v>0</v>
      </c>
    </row>
    <row r="69" spans="1:6" s="66" customFormat="1" ht="14.25" customHeight="1">
      <c r="A69" s="70"/>
      <c r="B69" s="71" t="s">
        <v>15</v>
      </c>
      <c r="C69" s="68"/>
      <c r="D69" s="69"/>
      <c r="E69" s="59"/>
      <c r="F69" s="67"/>
    </row>
    <row r="70" spans="1:6" s="66" customFormat="1" ht="14.25" customHeight="1">
      <c r="A70" s="57"/>
      <c r="B70" s="17" t="s">
        <v>132</v>
      </c>
      <c r="C70" s="68" t="s">
        <v>25</v>
      </c>
      <c r="D70" s="58">
        <f>+D68*0.2</f>
        <v>5.800000000000001</v>
      </c>
      <c r="E70" s="59"/>
      <c r="F70" s="39">
        <f>+D70*E70</f>
        <v>0</v>
      </c>
    </row>
    <row r="71" spans="1:6" s="66" customFormat="1" ht="14.25" customHeight="1">
      <c r="A71" s="57"/>
      <c r="B71" s="17" t="s">
        <v>131</v>
      </c>
      <c r="C71" s="130" t="s">
        <v>16</v>
      </c>
      <c r="D71" s="58">
        <f>+D68*0.15*0.8</f>
        <v>3.48</v>
      </c>
      <c r="E71" s="59"/>
      <c r="F71" s="39">
        <f>+D71*E71</f>
        <v>0</v>
      </c>
    </row>
    <row r="72" spans="1:6" s="66" customFormat="1" ht="14.25" customHeight="1">
      <c r="A72" s="57"/>
      <c r="B72" s="16" t="s">
        <v>45</v>
      </c>
      <c r="C72" s="68" t="s">
        <v>8</v>
      </c>
      <c r="D72" s="58">
        <f>+D68</f>
        <v>29</v>
      </c>
      <c r="E72" s="59"/>
      <c r="F72" s="39">
        <f>+D72*E72</f>
        <v>0</v>
      </c>
    </row>
    <row r="73" spans="1:6" s="66" customFormat="1" ht="14.25" customHeight="1">
      <c r="A73" s="57"/>
      <c r="B73" s="16" t="s">
        <v>46</v>
      </c>
      <c r="C73" s="68" t="s">
        <v>17</v>
      </c>
      <c r="D73" s="58">
        <f>+D68*0.5</f>
        <v>14.5</v>
      </c>
      <c r="E73" s="59"/>
      <c r="F73" s="39">
        <f>+D73*E73</f>
        <v>0</v>
      </c>
    </row>
    <row r="74" spans="1:6" s="66" customFormat="1" ht="14.25" customHeight="1">
      <c r="A74" s="57"/>
      <c r="B74" s="17" t="s">
        <v>20</v>
      </c>
      <c r="C74" s="68" t="s">
        <v>8</v>
      </c>
      <c r="D74" s="58">
        <f>+D68</f>
        <v>29</v>
      </c>
      <c r="E74" s="59"/>
      <c r="F74" s="39">
        <f>+D74*E74</f>
        <v>0</v>
      </c>
    </row>
    <row r="75" spans="1:6" s="66" customFormat="1" ht="14.25" customHeight="1">
      <c r="A75" s="57"/>
      <c r="B75" s="71" t="s">
        <v>18</v>
      </c>
      <c r="C75" s="68"/>
      <c r="D75" s="69"/>
      <c r="E75" s="59"/>
      <c r="F75" s="96">
        <f>SUM(F70:F74)</f>
        <v>0</v>
      </c>
    </row>
    <row r="76" spans="1:6" s="66" customFormat="1" ht="14.25" customHeight="1">
      <c r="A76" s="57"/>
      <c r="B76" s="1" t="s">
        <v>22</v>
      </c>
      <c r="C76" s="68"/>
      <c r="D76" s="69"/>
      <c r="E76" s="59"/>
      <c r="F76" s="65">
        <f>+F68+F75</f>
        <v>0</v>
      </c>
    </row>
    <row r="77" spans="1:6" ht="14.25" customHeight="1">
      <c r="A77" s="157"/>
      <c r="B77" s="158"/>
      <c r="C77" s="159"/>
      <c r="D77" s="160"/>
      <c r="E77" s="161"/>
      <c r="F77" s="162"/>
    </row>
    <row r="78" spans="1:12" ht="14.25" customHeight="1">
      <c r="A78" s="40" t="s">
        <v>47</v>
      </c>
      <c r="B78" s="41"/>
      <c r="C78" s="42"/>
      <c r="D78" s="43"/>
      <c r="E78" s="44"/>
      <c r="F78" s="293">
        <f>+F62+F76</f>
        <v>0</v>
      </c>
      <c r="G78" s="66"/>
      <c r="H78" s="66"/>
      <c r="I78" s="66"/>
      <c r="J78" s="66"/>
      <c r="K78" s="66"/>
      <c r="L78" s="66"/>
    </row>
    <row r="79" spans="1:12" ht="12.75">
      <c r="A79" s="47"/>
      <c r="B79" s="133"/>
      <c r="C79" s="134"/>
      <c r="D79" s="135"/>
      <c r="E79" s="136"/>
      <c r="F79" s="147"/>
      <c r="G79" s="66"/>
      <c r="H79" s="66"/>
      <c r="I79" s="66"/>
      <c r="J79" s="66"/>
      <c r="K79" s="66"/>
      <c r="L79" s="66"/>
    </row>
    <row r="80" spans="1:12" ht="12.75">
      <c r="A80" s="47"/>
      <c r="B80" s="133"/>
      <c r="C80" s="134"/>
      <c r="D80" s="135"/>
      <c r="E80" s="136"/>
      <c r="F80" s="147"/>
      <c r="G80" s="66"/>
      <c r="H80" s="66"/>
      <c r="I80" s="66"/>
      <c r="J80" s="66"/>
      <c r="K80" s="66"/>
      <c r="L80" s="66"/>
    </row>
    <row r="81" spans="1:12" ht="12.75">
      <c r="A81" s="47"/>
      <c r="B81" s="133"/>
      <c r="C81" s="134"/>
      <c r="D81" s="135"/>
      <c r="E81" s="136"/>
      <c r="F81" s="147"/>
      <c r="G81" s="66"/>
      <c r="H81" s="66"/>
      <c r="I81" s="66"/>
      <c r="J81" s="66"/>
      <c r="K81" s="66"/>
      <c r="L81" s="66"/>
    </row>
    <row r="82" spans="1:12" ht="12.75">
      <c r="A82" s="47"/>
      <c r="B82" s="133"/>
      <c r="C82" s="134"/>
      <c r="D82" s="135"/>
      <c r="E82" s="136"/>
      <c r="F82" s="147"/>
      <c r="G82" s="66"/>
      <c r="H82" s="66"/>
      <c r="I82" s="66"/>
      <c r="J82" s="66"/>
      <c r="K82" s="66"/>
      <c r="L82" s="66"/>
    </row>
    <row r="83" spans="1:12" ht="21" customHeight="1">
      <c r="A83" s="26" t="s">
        <v>19</v>
      </c>
      <c r="B83" s="25"/>
      <c r="C83" s="46"/>
      <c r="D83" s="47"/>
      <c r="E83" s="48"/>
      <c r="F83" s="49"/>
      <c r="G83" s="66"/>
      <c r="H83" s="66"/>
      <c r="I83" s="66"/>
      <c r="J83" s="66"/>
      <c r="K83" s="66"/>
      <c r="L83" s="66"/>
    </row>
    <row r="84" spans="1:42" s="33" customFormat="1" ht="22.5">
      <c r="A84" s="148" t="s">
        <v>1</v>
      </c>
      <c r="B84" s="149" t="s">
        <v>2</v>
      </c>
      <c r="C84" s="150" t="s">
        <v>3</v>
      </c>
      <c r="D84" s="151" t="s">
        <v>4</v>
      </c>
      <c r="E84" s="152" t="s">
        <v>5</v>
      </c>
      <c r="F84" s="153" t="s">
        <v>6</v>
      </c>
      <c r="G84" s="66"/>
      <c r="H84" s="66"/>
      <c r="I84" s="66"/>
      <c r="J84" s="66"/>
      <c r="K84" s="66"/>
      <c r="L84" s="6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  <row r="85" spans="1:12" ht="33" customHeight="1">
      <c r="A85" s="34" t="s">
        <v>29</v>
      </c>
      <c r="B85" s="35" t="s">
        <v>99</v>
      </c>
      <c r="C85" s="36" t="s">
        <v>8</v>
      </c>
      <c r="D85" s="37">
        <f>+D107</f>
        <v>235</v>
      </c>
      <c r="E85" s="290"/>
      <c r="F85" s="39">
        <f>+D85*E85</f>
        <v>0</v>
      </c>
      <c r="G85" s="66"/>
      <c r="H85" s="66"/>
      <c r="I85" s="66"/>
      <c r="J85" s="66"/>
      <c r="K85" s="66"/>
      <c r="L85" s="66"/>
    </row>
    <row r="86" spans="1:12" ht="21" customHeight="1">
      <c r="A86" s="34" t="s">
        <v>24</v>
      </c>
      <c r="B86" s="35" t="s">
        <v>100</v>
      </c>
      <c r="C86" s="36" t="s">
        <v>8</v>
      </c>
      <c r="D86" s="37">
        <f>+D85</f>
        <v>235</v>
      </c>
      <c r="E86" s="290"/>
      <c r="F86" s="39">
        <f aca="true" t="shared" si="4" ref="F86:F92">+D86*E86</f>
        <v>0</v>
      </c>
      <c r="G86" s="66"/>
      <c r="H86" s="66"/>
      <c r="I86" s="66"/>
      <c r="J86" s="66"/>
      <c r="K86" s="66"/>
      <c r="L86" s="66"/>
    </row>
    <row r="87" spans="1:42" s="128" customFormat="1" ht="22.5">
      <c r="A87" s="124" t="s">
        <v>11</v>
      </c>
      <c r="B87" s="125" t="s">
        <v>101</v>
      </c>
      <c r="C87" s="126" t="s">
        <v>68</v>
      </c>
      <c r="D87" s="37">
        <f>+D85</f>
        <v>235</v>
      </c>
      <c r="E87" s="291"/>
      <c r="F87" s="39">
        <f t="shared" si="4"/>
        <v>0</v>
      </c>
      <c r="G87" s="66"/>
      <c r="H87" s="66"/>
      <c r="I87" s="66"/>
      <c r="J87" s="66"/>
      <c r="K87" s="66"/>
      <c r="L87" s="6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</row>
    <row r="88" spans="1:42" s="128" customFormat="1" ht="12.75">
      <c r="A88" s="124" t="s">
        <v>34</v>
      </c>
      <c r="B88" s="154" t="s">
        <v>35</v>
      </c>
      <c r="C88" s="126" t="s">
        <v>36</v>
      </c>
      <c r="D88" s="131">
        <v>1</v>
      </c>
      <c r="E88" s="291"/>
      <c r="F88" s="39">
        <f>+D88*E88</f>
        <v>0</v>
      </c>
      <c r="G88" s="66"/>
      <c r="H88" s="66"/>
      <c r="I88" s="66"/>
      <c r="J88" s="66"/>
      <c r="K88" s="66"/>
      <c r="L88" s="6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</row>
    <row r="89" spans="1:12" ht="22.5" customHeight="1">
      <c r="A89" s="34" t="s">
        <v>30</v>
      </c>
      <c r="B89" s="35" t="s">
        <v>102</v>
      </c>
      <c r="C89" s="36" t="s">
        <v>8</v>
      </c>
      <c r="D89" s="37">
        <f>+D85</f>
        <v>235</v>
      </c>
      <c r="E89" s="290"/>
      <c r="F89" s="39">
        <f t="shared" si="4"/>
        <v>0</v>
      </c>
      <c r="G89" s="66"/>
      <c r="H89" s="66"/>
      <c r="I89" s="66"/>
      <c r="J89" s="66"/>
      <c r="K89" s="66"/>
      <c r="L89" s="66"/>
    </row>
    <row r="90" spans="1:42" s="128" customFormat="1" ht="23.25" customHeight="1">
      <c r="A90" s="124" t="s">
        <v>78</v>
      </c>
      <c r="B90" s="125" t="s">
        <v>79</v>
      </c>
      <c r="C90" s="126" t="s">
        <v>68</v>
      </c>
      <c r="D90" s="292">
        <f>+D85</f>
        <v>235</v>
      </c>
      <c r="E90" s="291"/>
      <c r="F90" s="39">
        <f t="shared" si="4"/>
        <v>0</v>
      </c>
      <c r="G90" s="66"/>
      <c r="H90" s="66"/>
      <c r="I90" s="66"/>
      <c r="J90" s="66"/>
      <c r="K90" s="66"/>
      <c r="L90" s="6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</row>
    <row r="91" spans="1:12" ht="22.5" customHeight="1">
      <c r="A91" s="34" t="s">
        <v>13</v>
      </c>
      <c r="B91" s="35" t="s">
        <v>103</v>
      </c>
      <c r="C91" s="36" t="s">
        <v>70</v>
      </c>
      <c r="D91" s="37">
        <f>+D85*0.05</f>
        <v>11.75</v>
      </c>
      <c r="E91" s="290"/>
      <c r="F91" s="39">
        <f t="shared" si="4"/>
        <v>0</v>
      </c>
      <c r="G91" s="66"/>
      <c r="H91" s="66"/>
      <c r="I91" s="66"/>
      <c r="J91" s="66"/>
      <c r="K91" s="66"/>
      <c r="L91" s="66"/>
    </row>
    <row r="92" spans="1:12" ht="22.5" customHeight="1">
      <c r="A92" s="34" t="s">
        <v>34</v>
      </c>
      <c r="B92" s="35" t="s">
        <v>104</v>
      </c>
      <c r="C92" s="36" t="s">
        <v>8</v>
      </c>
      <c r="D92" s="292">
        <v>66</v>
      </c>
      <c r="E92" s="290"/>
      <c r="F92" s="39">
        <f t="shared" si="4"/>
        <v>0</v>
      </c>
      <c r="G92" s="66"/>
      <c r="H92" s="66"/>
      <c r="I92" s="66"/>
      <c r="J92" s="66"/>
      <c r="K92" s="66"/>
      <c r="L92" s="66"/>
    </row>
    <row r="93" spans="1:12" ht="12.75">
      <c r="A93" s="60"/>
      <c r="B93" s="61" t="s">
        <v>23</v>
      </c>
      <c r="C93" s="62"/>
      <c r="D93" s="63"/>
      <c r="E93" s="64"/>
      <c r="F93" s="65">
        <f>SUM(F85:F92)</f>
        <v>0</v>
      </c>
      <c r="G93" s="66"/>
      <c r="H93" s="66"/>
      <c r="I93" s="66"/>
      <c r="J93" s="66"/>
      <c r="K93" s="66"/>
      <c r="L93" s="66"/>
    </row>
    <row r="94" spans="1:42" s="56" customFormat="1" ht="12.75">
      <c r="A94" s="50"/>
      <c r="B94" s="51"/>
      <c r="C94" s="52"/>
      <c r="D94" s="53"/>
      <c r="E94" s="54"/>
      <c r="F94" s="55"/>
      <c r="G94" s="66"/>
      <c r="H94" s="66"/>
      <c r="I94" s="66"/>
      <c r="J94" s="66"/>
      <c r="K94" s="66"/>
      <c r="L94" s="6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</row>
    <row r="95" spans="1:12" ht="15" customHeight="1">
      <c r="A95" s="305" t="s">
        <v>43</v>
      </c>
      <c r="B95" s="306"/>
      <c r="C95" s="306"/>
      <c r="D95" s="306"/>
      <c r="E95" s="306"/>
      <c r="F95" s="307"/>
      <c r="G95" s="66"/>
      <c r="H95" s="66"/>
      <c r="I95" s="66"/>
      <c r="J95" s="66"/>
      <c r="K95" s="66"/>
      <c r="L95" s="66"/>
    </row>
    <row r="96" spans="1:42" s="66" customFormat="1" ht="22.5">
      <c r="A96" s="27" t="s">
        <v>1</v>
      </c>
      <c r="B96" s="28" t="s">
        <v>2</v>
      </c>
      <c r="C96" s="29" t="s">
        <v>3</v>
      </c>
      <c r="D96" s="30" t="s">
        <v>4</v>
      </c>
      <c r="E96" s="92" t="s">
        <v>14</v>
      </c>
      <c r="F96" s="93" t="s">
        <v>6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</row>
    <row r="97" spans="1:42" s="66" customFormat="1" ht="14.25" customHeight="1">
      <c r="A97" s="57"/>
      <c r="B97" s="35" t="s">
        <v>133</v>
      </c>
      <c r="C97" s="36"/>
      <c r="D97" s="69"/>
      <c r="E97" s="59"/>
      <c r="F97" s="67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</row>
    <row r="98" spans="1:42" s="66" customFormat="1" ht="14.25" customHeight="1">
      <c r="A98" s="57"/>
      <c r="B98" s="17" t="s">
        <v>114</v>
      </c>
      <c r="C98" s="68" t="s">
        <v>8</v>
      </c>
      <c r="D98" s="69">
        <v>20</v>
      </c>
      <c r="E98" s="59"/>
      <c r="F98" s="39">
        <f>+D98*E98</f>
        <v>0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</row>
    <row r="99" spans="1:42" s="66" customFormat="1" ht="14.25" customHeight="1">
      <c r="A99" s="57"/>
      <c r="B99" s="17" t="s">
        <v>115</v>
      </c>
      <c r="C99" s="68" t="s">
        <v>8</v>
      </c>
      <c r="D99" s="69">
        <v>35</v>
      </c>
      <c r="E99" s="59"/>
      <c r="F99" s="39">
        <f aca="true" t="shared" si="5" ref="F99:F106">+D99*E99</f>
        <v>0</v>
      </c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</row>
    <row r="100" spans="1:42" s="66" customFormat="1" ht="14.25" customHeight="1">
      <c r="A100" s="57"/>
      <c r="B100" s="17" t="s">
        <v>116</v>
      </c>
      <c r="C100" s="68" t="s">
        <v>8</v>
      </c>
      <c r="D100" s="69">
        <v>20</v>
      </c>
      <c r="E100" s="59"/>
      <c r="F100" s="39">
        <f t="shared" si="5"/>
        <v>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spans="1:42" s="66" customFormat="1" ht="14.25" customHeight="1">
      <c r="A101" s="57"/>
      <c r="B101" s="17" t="s">
        <v>117</v>
      </c>
      <c r="C101" s="68" t="s">
        <v>8</v>
      </c>
      <c r="D101" s="69">
        <v>40</v>
      </c>
      <c r="E101" s="59"/>
      <c r="F101" s="39">
        <f t="shared" si="5"/>
        <v>0</v>
      </c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</row>
    <row r="102" spans="1:42" s="66" customFormat="1" ht="14.25" customHeight="1">
      <c r="A102" s="57"/>
      <c r="B102" s="17" t="s">
        <v>118</v>
      </c>
      <c r="C102" s="68" t="s">
        <v>8</v>
      </c>
      <c r="D102" s="69">
        <v>20</v>
      </c>
      <c r="E102" s="59"/>
      <c r="F102" s="39">
        <f t="shared" si="5"/>
        <v>0</v>
      </c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</row>
    <row r="103" spans="1:42" s="66" customFormat="1" ht="14.25" customHeight="1">
      <c r="A103" s="57"/>
      <c r="B103" s="17" t="s">
        <v>119</v>
      </c>
      <c r="C103" s="68" t="s">
        <v>8</v>
      </c>
      <c r="D103" s="69">
        <v>30</v>
      </c>
      <c r="E103" s="59"/>
      <c r="F103" s="39">
        <f t="shared" si="5"/>
        <v>0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</row>
    <row r="104" spans="1:42" s="66" customFormat="1" ht="14.25" customHeight="1">
      <c r="A104" s="57"/>
      <c r="B104" s="17" t="s">
        <v>120</v>
      </c>
      <c r="C104" s="68" t="s">
        <v>8</v>
      </c>
      <c r="D104" s="69">
        <v>20</v>
      </c>
      <c r="E104" s="59"/>
      <c r="F104" s="39">
        <f t="shared" si="5"/>
        <v>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s="66" customFormat="1" ht="14.25" customHeight="1">
      <c r="A105" s="57"/>
      <c r="B105" s="17" t="s">
        <v>121</v>
      </c>
      <c r="C105" s="68" t="s">
        <v>8</v>
      </c>
      <c r="D105" s="69">
        <v>30</v>
      </c>
      <c r="E105" s="59"/>
      <c r="F105" s="39">
        <f t="shared" si="5"/>
        <v>0</v>
      </c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</row>
    <row r="106" spans="1:42" s="66" customFormat="1" ht="14.25" customHeight="1">
      <c r="A106" s="57"/>
      <c r="B106" s="17" t="s">
        <v>122</v>
      </c>
      <c r="C106" s="163" t="s">
        <v>8</v>
      </c>
      <c r="D106" s="98">
        <v>20</v>
      </c>
      <c r="E106" s="59"/>
      <c r="F106" s="39">
        <f t="shared" si="5"/>
        <v>0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</row>
    <row r="107" spans="1:42" s="66" customFormat="1" ht="14.25" customHeight="1">
      <c r="A107" s="70"/>
      <c r="B107" s="71" t="s">
        <v>21</v>
      </c>
      <c r="C107" s="199" t="s">
        <v>8</v>
      </c>
      <c r="D107" s="200">
        <f>SUM(D98:D106)</f>
        <v>235</v>
      </c>
      <c r="E107" s="59"/>
      <c r="F107" s="96">
        <f>SUM(F98:F106)</f>
        <v>0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</row>
    <row r="108" spans="1:42" s="66" customFormat="1" ht="14.25" customHeight="1">
      <c r="A108" s="70"/>
      <c r="B108" s="71"/>
      <c r="C108" s="68"/>
      <c r="D108" s="69"/>
      <c r="E108" s="59"/>
      <c r="F108" s="9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</row>
    <row r="109" spans="1:42" s="66" customFormat="1" ht="14.25" customHeight="1">
      <c r="A109" s="70"/>
      <c r="B109" s="71" t="s">
        <v>15</v>
      </c>
      <c r="C109" s="68"/>
      <c r="D109" s="69"/>
      <c r="E109" s="59"/>
      <c r="F109" s="67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</row>
    <row r="110" spans="1:42" s="66" customFormat="1" ht="14.25" customHeight="1">
      <c r="A110" s="70"/>
      <c r="B110" s="17" t="s">
        <v>134</v>
      </c>
      <c r="C110" s="68" t="s">
        <v>25</v>
      </c>
      <c r="D110" s="58">
        <f>+D107*0.07</f>
        <v>16.450000000000003</v>
      </c>
      <c r="E110" s="59"/>
      <c r="F110" s="39">
        <f>+D110*E110</f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</row>
    <row r="111" spans="1:42" s="66" customFormat="1" ht="14.25" customHeight="1">
      <c r="A111" s="57"/>
      <c r="B111" s="17" t="s">
        <v>131</v>
      </c>
      <c r="C111" s="130" t="s">
        <v>16</v>
      </c>
      <c r="D111" s="58">
        <f>+D107*0.15</f>
        <v>35.25</v>
      </c>
      <c r="E111" s="59"/>
      <c r="F111" s="39">
        <f>+D111*E111</f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</row>
    <row r="112" spans="1:42" s="66" customFormat="1" ht="14.25" customHeight="1">
      <c r="A112" s="57"/>
      <c r="B112" s="17" t="s">
        <v>77</v>
      </c>
      <c r="C112" s="68" t="s">
        <v>26</v>
      </c>
      <c r="D112" s="155">
        <f>+D107*0.0008</f>
        <v>0.188</v>
      </c>
      <c r="E112" s="59"/>
      <c r="F112" s="39">
        <f>+D112*E112</f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</row>
    <row r="113" spans="1:42" s="66" customFormat="1" ht="14.25" customHeight="1">
      <c r="A113" s="57"/>
      <c r="B113" s="17" t="s">
        <v>37</v>
      </c>
      <c r="C113" s="68" t="s">
        <v>8</v>
      </c>
      <c r="D113" s="287">
        <f>+D107*0.25</f>
        <v>58.75</v>
      </c>
      <c r="E113" s="59"/>
      <c r="F113" s="39">
        <f>+D113*E113</f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</row>
    <row r="114" spans="1:42" s="66" customFormat="1" ht="14.25" customHeight="1">
      <c r="A114" s="57"/>
      <c r="B114" s="71" t="s">
        <v>18</v>
      </c>
      <c r="C114" s="68"/>
      <c r="D114" s="69"/>
      <c r="E114" s="59"/>
      <c r="F114" s="156">
        <f>SUM(F110:F113)</f>
        <v>0</v>
      </c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</row>
    <row r="115" spans="1:6" s="66" customFormat="1" ht="14.25" customHeight="1">
      <c r="A115" s="57"/>
      <c r="B115" s="1" t="s">
        <v>22</v>
      </c>
      <c r="C115" s="68"/>
      <c r="D115" s="69"/>
      <c r="E115" s="59"/>
      <c r="F115" s="201">
        <f>+F114+F107</f>
        <v>0</v>
      </c>
    </row>
    <row r="116" spans="1:12" ht="14.25" customHeight="1">
      <c r="A116" s="57"/>
      <c r="B116" s="61"/>
      <c r="C116" s="62"/>
      <c r="D116" s="63"/>
      <c r="E116" s="64"/>
      <c r="F116" s="65"/>
      <c r="G116" s="66"/>
      <c r="H116" s="66"/>
      <c r="I116" s="66"/>
      <c r="J116" s="66"/>
      <c r="K116" s="66"/>
      <c r="L116" s="66"/>
    </row>
    <row r="117" spans="1:12" ht="14.25" customHeight="1">
      <c r="A117" s="40" t="s">
        <v>27</v>
      </c>
      <c r="B117" s="41"/>
      <c r="C117" s="42"/>
      <c r="D117" s="43"/>
      <c r="E117" s="44"/>
      <c r="F117" s="293">
        <f>+F93+F115</f>
        <v>0</v>
      </c>
      <c r="G117" s="66"/>
      <c r="H117" s="66"/>
      <c r="I117" s="66"/>
      <c r="J117" s="66"/>
      <c r="K117" s="66"/>
      <c r="L117" s="66"/>
    </row>
    <row r="118" spans="7:12" ht="12.75">
      <c r="G118" s="66"/>
      <c r="H118" s="66"/>
      <c r="I118" s="66"/>
      <c r="J118" s="66"/>
      <c r="K118" s="66"/>
      <c r="L118" s="66"/>
    </row>
    <row r="119" spans="7:12" ht="12.75">
      <c r="G119" s="66"/>
      <c r="H119" s="66"/>
      <c r="I119" s="66"/>
      <c r="J119" s="66"/>
      <c r="K119" s="66"/>
      <c r="L119" s="66"/>
    </row>
    <row r="120" spans="7:12" ht="13.5" thickBot="1">
      <c r="G120" s="66"/>
      <c r="H120" s="66"/>
      <c r="I120" s="66"/>
      <c r="J120" s="66"/>
      <c r="K120" s="66"/>
      <c r="L120" s="66"/>
    </row>
    <row r="121" spans="1:12" ht="12.75">
      <c r="A121" s="72" t="s">
        <v>97</v>
      </c>
      <c r="B121" s="73"/>
      <c r="C121" s="74"/>
      <c r="D121" s="75"/>
      <c r="E121" s="76"/>
      <c r="F121" s="77">
        <f>+F11+F49+F78+F117</f>
        <v>0</v>
      </c>
      <c r="G121" s="66"/>
      <c r="H121" s="66"/>
      <c r="I121" s="66"/>
      <c r="J121" s="66"/>
      <c r="K121" s="66"/>
      <c r="L121" s="66"/>
    </row>
    <row r="122" spans="1:12" ht="12.75">
      <c r="A122" s="78" t="s">
        <v>159</v>
      </c>
      <c r="B122" s="79"/>
      <c r="C122" s="80"/>
      <c r="D122" s="81"/>
      <c r="E122" s="82"/>
      <c r="F122" s="83">
        <f>+F121*0.21</f>
        <v>0</v>
      </c>
      <c r="G122" s="66"/>
      <c r="H122" s="66"/>
      <c r="I122" s="66"/>
      <c r="J122" s="66"/>
      <c r="K122" s="66"/>
      <c r="L122" s="66"/>
    </row>
    <row r="123" spans="1:6" ht="13.5" thickBot="1">
      <c r="A123" s="84" t="s">
        <v>28</v>
      </c>
      <c r="B123" s="85"/>
      <c r="C123" s="86"/>
      <c r="D123" s="87"/>
      <c r="E123" s="88"/>
      <c r="F123" s="89">
        <f>+F121+F122</f>
        <v>0</v>
      </c>
    </row>
    <row r="129" ht="18">
      <c r="A129" s="20" t="s">
        <v>50</v>
      </c>
    </row>
    <row r="130" ht="12" customHeight="1"/>
    <row r="131" spans="1:6" ht="14.25" customHeight="1">
      <c r="A131" s="190" t="s">
        <v>74</v>
      </c>
      <c r="B131" s="202"/>
      <c r="C131" s="203"/>
      <c r="D131" s="204"/>
      <c r="E131" s="205"/>
      <c r="F131" s="205"/>
    </row>
    <row r="132" spans="1:6" ht="21" customHeight="1">
      <c r="A132" s="187" t="s">
        <v>1</v>
      </c>
      <c r="B132" s="188" t="s">
        <v>2</v>
      </c>
      <c r="C132" s="206" t="s">
        <v>3</v>
      </c>
      <c r="D132" s="189" t="s">
        <v>4</v>
      </c>
      <c r="E132" s="207" t="s">
        <v>14</v>
      </c>
      <c r="F132" s="208" t="s">
        <v>6</v>
      </c>
    </row>
    <row r="133" spans="1:6" ht="12" customHeight="1">
      <c r="A133" s="121" t="s">
        <v>51</v>
      </c>
      <c r="B133" s="90"/>
      <c r="C133" s="29"/>
      <c r="D133" s="30"/>
      <c r="E133" s="92"/>
      <c r="F133" s="272">
        <f>+F134+F135</f>
        <v>0</v>
      </c>
    </row>
    <row r="134" spans="1:6" ht="12" customHeight="1">
      <c r="A134" s="145" t="s">
        <v>52</v>
      </c>
      <c r="B134" s="102" t="s">
        <v>92</v>
      </c>
      <c r="C134" s="140" t="s">
        <v>8</v>
      </c>
      <c r="D134" s="140">
        <f>+D38*1</f>
        <v>165</v>
      </c>
      <c r="E134" s="100"/>
      <c r="F134" s="273">
        <f>+D134*E134</f>
        <v>0</v>
      </c>
    </row>
    <row r="135" spans="1:6" ht="12" customHeight="1">
      <c r="A135" s="146" t="s">
        <v>52</v>
      </c>
      <c r="B135" s="103" t="s">
        <v>140</v>
      </c>
      <c r="C135" s="141" t="s">
        <v>8</v>
      </c>
      <c r="D135" s="140">
        <f>+D38*1</f>
        <v>165</v>
      </c>
      <c r="E135" s="101"/>
      <c r="F135" s="273">
        <f>+D135*E135</f>
        <v>0</v>
      </c>
    </row>
    <row r="136" spans="1:6" ht="12" customHeight="1">
      <c r="A136" s="121" t="s">
        <v>53</v>
      </c>
      <c r="B136" s="90"/>
      <c r="C136" s="18"/>
      <c r="D136" s="18"/>
      <c r="E136" s="59"/>
      <c r="F136" s="272">
        <f>+F137+F138+F139</f>
        <v>0</v>
      </c>
    </row>
    <row r="137" spans="1:6" ht="12" customHeight="1">
      <c r="A137" s="145" t="s">
        <v>52</v>
      </c>
      <c r="B137" s="102" t="s">
        <v>98</v>
      </c>
      <c r="C137" s="140" t="s">
        <v>8</v>
      </c>
      <c r="D137" s="140">
        <f>+D68*2</f>
        <v>58</v>
      </c>
      <c r="E137" s="100"/>
      <c r="F137" s="273">
        <f>+D137*E137</f>
        <v>0</v>
      </c>
    </row>
    <row r="138" spans="1:6" ht="12" customHeight="1">
      <c r="A138" s="145" t="s">
        <v>52</v>
      </c>
      <c r="B138" s="102" t="s">
        <v>92</v>
      </c>
      <c r="C138" s="140" t="s">
        <v>8</v>
      </c>
      <c r="D138" s="140">
        <f>+D68*1</f>
        <v>29</v>
      </c>
      <c r="E138" s="100"/>
      <c r="F138" s="273">
        <f>+D138*E138</f>
        <v>0</v>
      </c>
    </row>
    <row r="139" spans="1:6" ht="12" customHeight="1">
      <c r="A139" s="146" t="s">
        <v>52</v>
      </c>
      <c r="B139" s="103" t="s">
        <v>140</v>
      </c>
      <c r="C139" s="141" t="s">
        <v>8</v>
      </c>
      <c r="D139" s="140">
        <f>+D68*1</f>
        <v>29</v>
      </c>
      <c r="E139" s="101"/>
      <c r="F139" s="273">
        <f>+D139*E139</f>
        <v>0</v>
      </c>
    </row>
    <row r="140" spans="1:6" ht="12" customHeight="1">
      <c r="A140" s="121" t="s">
        <v>54</v>
      </c>
      <c r="B140" s="90"/>
      <c r="C140" s="18"/>
      <c r="D140" s="18"/>
      <c r="E140" s="59"/>
      <c r="F140" s="272">
        <f>+F141+F142</f>
        <v>0</v>
      </c>
    </row>
    <row r="141" spans="1:6" ht="12" customHeight="1">
      <c r="A141" s="146" t="s">
        <v>52</v>
      </c>
      <c r="B141" s="103" t="s">
        <v>141</v>
      </c>
      <c r="C141" s="141" t="s">
        <v>8</v>
      </c>
      <c r="D141" s="140">
        <f>+D107*4</f>
        <v>940</v>
      </c>
      <c r="E141" s="101"/>
      <c r="F141" s="273">
        <f>+D141*E141</f>
        <v>0</v>
      </c>
    </row>
    <row r="142" spans="1:6" ht="12" customHeight="1">
      <c r="A142" s="157" t="s">
        <v>52</v>
      </c>
      <c r="B142" s="209" t="s">
        <v>142</v>
      </c>
      <c r="C142" s="185" t="s">
        <v>135</v>
      </c>
      <c r="D142" s="210">
        <f>+D107*2</f>
        <v>470</v>
      </c>
      <c r="E142" s="186"/>
      <c r="F142" s="273">
        <f>+D142*E142</f>
        <v>0</v>
      </c>
    </row>
    <row r="143" spans="1:6" ht="12" customHeight="1" thickBot="1">
      <c r="A143" s="211"/>
      <c r="B143" s="85"/>
      <c r="C143" s="212"/>
      <c r="D143" s="213"/>
      <c r="E143" s="184"/>
      <c r="F143" s="274"/>
    </row>
    <row r="144" spans="1:6" ht="12.75">
      <c r="A144" s="91" t="s">
        <v>88</v>
      </c>
      <c r="B144" s="73"/>
      <c r="C144" s="142"/>
      <c r="D144" s="143"/>
      <c r="E144" s="144"/>
      <c r="F144" s="275">
        <f>+F133+F136+F140</f>
        <v>0</v>
      </c>
    </row>
    <row r="145" spans="1:12" ht="12.75">
      <c r="A145" s="78" t="s">
        <v>159</v>
      </c>
      <c r="B145" s="79"/>
      <c r="C145" s="80"/>
      <c r="D145" s="81"/>
      <c r="E145" s="82"/>
      <c r="F145" s="83">
        <f>+F144*0.21</f>
        <v>0</v>
      </c>
      <c r="G145" s="66"/>
      <c r="H145" s="66"/>
      <c r="I145" s="66"/>
      <c r="J145" s="66"/>
      <c r="K145" s="66"/>
      <c r="L145" s="66"/>
    </row>
    <row r="146" spans="1:6" ht="13.5" thickBot="1">
      <c r="A146" s="84" t="s">
        <v>28</v>
      </c>
      <c r="B146" s="85"/>
      <c r="C146" s="86"/>
      <c r="D146" s="87"/>
      <c r="E146" s="88"/>
      <c r="F146" s="89">
        <f>+F144+F145</f>
        <v>0</v>
      </c>
    </row>
    <row r="147" ht="10.5" customHeight="1"/>
    <row r="148" ht="10.5" customHeight="1"/>
    <row r="149" ht="14.25" customHeight="1">
      <c r="A149" s="26" t="s">
        <v>76</v>
      </c>
    </row>
    <row r="150" spans="1:6" ht="22.5" customHeight="1">
      <c r="A150" s="148" t="s">
        <v>1</v>
      </c>
      <c r="B150" s="149" t="s">
        <v>2</v>
      </c>
      <c r="C150" s="150" t="s">
        <v>3</v>
      </c>
      <c r="D150" s="151" t="s">
        <v>4</v>
      </c>
      <c r="E150" s="182" t="s">
        <v>14</v>
      </c>
      <c r="F150" s="183" t="s">
        <v>6</v>
      </c>
    </row>
    <row r="151" spans="1:6" ht="12" customHeight="1">
      <c r="A151" s="214" t="s">
        <v>51</v>
      </c>
      <c r="B151" s="215"/>
      <c r="C151" s="216"/>
      <c r="D151" s="216"/>
      <c r="E151" s="217"/>
      <c r="F151" s="218"/>
    </row>
    <row r="152" spans="1:6" ht="12" customHeight="1">
      <c r="A152" s="145" t="s">
        <v>52</v>
      </c>
      <c r="B152" s="102" t="s">
        <v>98</v>
      </c>
      <c r="C152" s="140" t="s">
        <v>8</v>
      </c>
      <c r="D152" s="140">
        <f>+D38*2</f>
        <v>330</v>
      </c>
      <c r="E152" s="100"/>
      <c r="F152" s="273">
        <f>+D152*E152</f>
        <v>0</v>
      </c>
    </row>
    <row r="153" spans="1:6" ht="12" customHeight="1">
      <c r="A153" s="145" t="s">
        <v>52</v>
      </c>
      <c r="B153" s="102" t="s">
        <v>92</v>
      </c>
      <c r="C153" s="140" t="s">
        <v>8</v>
      </c>
      <c r="D153" s="140">
        <f>+D38*1</f>
        <v>165</v>
      </c>
      <c r="E153" s="100"/>
      <c r="F153" s="273">
        <f>+D153*E153</f>
        <v>0</v>
      </c>
    </row>
    <row r="154" spans="1:6" ht="12" customHeight="1">
      <c r="A154" s="146" t="s">
        <v>52</v>
      </c>
      <c r="B154" s="103" t="s">
        <v>143</v>
      </c>
      <c r="C154" s="141" t="s">
        <v>8</v>
      </c>
      <c r="D154" s="140">
        <f>+D38*7</f>
        <v>1155</v>
      </c>
      <c r="E154" s="101"/>
      <c r="F154" s="273">
        <f>+D154*E154</f>
        <v>0</v>
      </c>
    </row>
    <row r="155" spans="1:6" ht="12" customHeight="1">
      <c r="A155" s="57" t="s">
        <v>52</v>
      </c>
      <c r="B155" s="103" t="s">
        <v>144</v>
      </c>
      <c r="C155" s="68" t="s">
        <v>8</v>
      </c>
      <c r="D155" s="140">
        <f>+D38*6</f>
        <v>990</v>
      </c>
      <c r="E155" s="59"/>
      <c r="F155" s="273">
        <f>+D155*E155</f>
        <v>0</v>
      </c>
    </row>
    <row r="156" spans="1:6" ht="12" customHeight="1">
      <c r="A156" s="121" t="s">
        <v>53</v>
      </c>
      <c r="B156" s="90"/>
      <c r="C156" s="18"/>
      <c r="D156" s="18"/>
      <c r="E156" s="59"/>
      <c r="F156" s="67"/>
    </row>
    <row r="157" spans="1:6" ht="12" customHeight="1">
      <c r="A157" s="145" t="s">
        <v>52</v>
      </c>
      <c r="B157" s="102" t="s">
        <v>92</v>
      </c>
      <c r="C157" s="140" t="s">
        <v>8</v>
      </c>
      <c r="D157" s="140">
        <f>+D68*1</f>
        <v>29</v>
      </c>
      <c r="E157" s="100"/>
      <c r="F157" s="273">
        <f>+D157*E157</f>
        <v>0</v>
      </c>
    </row>
    <row r="158" spans="1:6" ht="12" customHeight="1">
      <c r="A158" s="146" t="s">
        <v>52</v>
      </c>
      <c r="B158" s="103" t="s">
        <v>143</v>
      </c>
      <c r="C158" s="141" t="s">
        <v>8</v>
      </c>
      <c r="D158" s="140">
        <f>+D68*7</f>
        <v>203</v>
      </c>
      <c r="E158" s="101"/>
      <c r="F158" s="273">
        <f>+D158*E158</f>
        <v>0</v>
      </c>
    </row>
    <row r="159" spans="1:6" ht="12" customHeight="1">
      <c r="A159" s="57" t="s">
        <v>52</v>
      </c>
      <c r="B159" s="103" t="s">
        <v>145</v>
      </c>
      <c r="C159" s="68" t="s">
        <v>8</v>
      </c>
      <c r="D159" s="140">
        <f>+D68*6</f>
        <v>174</v>
      </c>
      <c r="E159" s="59"/>
      <c r="F159" s="273">
        <f>+D159*E159</f>
        <v>0</v>
      </c>
    </row>
    <row r="160" spans="1:6" ht="12" customHeight="1">
      <c r="A160" s="121" t="s">
        <v>54</v>
      </c>
      <c r="B160" s="90"/>
      <c r="C160" s="18"/>
      <c r="D160" s="18"/>
      <c r="E160" s="59"/>
      <c r="F160" s="67"/>
    </row>
    <row r="161" spans="1:6" ht="12" customHeight="1">
      <c r="A161" s="145" t="s">
        <v>52</v>
      </c>
      <c r="B161" s="102" t="s">
        <v>146</v>
      </c>
      <c r="C161" s="140" t="s">
        <v>8</v>
      </c>
      <c r="D161" s="140">
        <f>+D107*2</f>
        <v>470</v>
      </c>
      <c r="E161" s="100"/>
      <c r="F161" s="273">
        <f>+D161*E161</f>
        <v>0</v>
      </c>
    </row>
    <row r="162" spans="1:6" ht="12" customHeight="1">
      <c r="A162" s="146" t="s">
        <v>52</v>
      </c>
      <c r="B162" s="103" t="s">
        <v>147</v>
      </c>
      <c r="C162" s="141" t="s">
        <v>8</v>
      </c>
      <c r="D162" s="140">
        <f>+D107*4</f>
        <v>940</v>
      </c>
      <c r="E162" s="101"/>
      <c r="F162" s="273">
        <f>+D162*E162</f>
        <v>0</v>
      </c>
    </row>
    <row r="163" spans="1:6" ht="12" customHeight="1">
      <c r="A163" s="57" t="s">
        <v>52</v>
      </c>
      <c r="B163" s="103" t="s">
        <v>148</v>
      </c>
      <c r="C163" s="68" t="s">
        <v>8</v>
      </c>
      <c r="D163" s="140">
        <f>+D107*4</f>
        <v>940</v>
      </c>
      <c r="E163" s="59"/>
      <c r="F163" s="273">
        <f>+D163*E163</f>
        <v>0</v>
      </c>
    </row>
    <row r="164" spans="1:6" ht="12.75">
      <c r="A164" s="175" t="s">
        <v>89</v>
      </c>
      <c r="B164" s="176"/>
      <c r="C164" s="177"/>
      <c r="D164" s="178"/>
      <c r="E164" s="179"/>
      <c r="F164" s="180">
        <f>SUM(F152:F163)</f>
        <v>0</v>
      </c>
    </row>
    <row r="165" spans="1:12" ht="12.75">
      <c r="A165" s="219"/>
      <c r="B165" s="220"/>
      <c r="C165" s="221"/>
      <c r="D165" s="222"/>
      <c r="E165" s="223"/>
      <c r="F165" s="223"/>
      <c r="G165" s="66"/>
      <c r="H165" s="66"/>
      <c r="I165" s="66"/>
      <c r="J165" s="66"/>
      <c r="K165" s="66"/>
      <c r="L165" s="66"/>
    </row>
    <row r="166" ht="14.25" customHeight="1">
      <c r="A166" s="26" t="s">
        <v>90</v>
      </c>
    </row>
    <row r="167" spans="1:6" ht="21.75" customHeight="1">
      <c r="A167" s="148" t="s">
        <v>1</v>
      </c>
      <c r="B167" s="149" t="s">
        <v>2</v>
      </c>
      <c r="C167" s="150" t="s">
        <v>3</v>
      </c>
      <c r="D167" s="151" t="s">
        <v>4</v>
      </c>
      <c r="E167" s="182" t="s">
        <v>14</v>
      </c>
      <c r="F167" s="183" t="s">
        <v>6</v>
      </c>
    </row>
    <row r="168" spans="1:6" ht="12" customHeight="1">
      <c r="A168" s="224" t="s">
        <v>51</v>
      </c>
      <c r="B168" s="225"/>
      <c r="C168" s="226"/>
      <c r="D168" s="226"/>
      <c r="E168" s="227"/>
      <c r="F168" s="228"/>
    </row>
    <row r="169" spans="1:6" ht="12" customHeight="1">
      <c r="A169" s="145" t="s">
        <v>52</v>
      </c>
      <c r="B169" s="102" t="s">
        <v>149</v>
      </c>
      <c r="C169" s="140" t="s">
        <v>8</v>
      </c>
      <c r="D169" s="140">
        <f>+D38</f>
        <v>165</v>
      </c>
      <c r="E169" s="100"/>
      <c r="F169" s="273">
        <f>+D169*E169</f>
        <v>0</v>
      </c>
    </row>
    <row r="170" spans="1:6" ht="12" customHeight="1">
      <c r="A170" s="145" t="s">
        <v>52</v>
      </c>
      <c r="B170" s="102" t="s">
        <v>92</v>
      </c>
      <c r="C170" s="140" t="s">
        <v>8</v>
      </c>
      <c r="D170" s="140">
        <f>+D38*1</f>
        <v>165</v>
      </c>
      <c r="E170" s="100"/>
      <c r="F170" s="273">
        <f>+D170*E170</f>
        <v>0</v>
      </c>
    </row>
    <row r="171" spans="1:6" ht="12" customHeight="1">
      <c r="A171" s="146" t="s">
        <v>52</v>
      </c>
      <c r="B171" s="103" t="s">
        <v>150</v>
      </c>
      <c r="C171" s="141" t="s">
        <v>8</v>
      </c>
      <c r="D171" s="140">
        <f>+D38*2</f>
        <v>330</v>
      </c>
      <c r="E171" s="101"/>
      <c r="F171" s="273">
        <f>+D171*E171</f>
        <v>0</v>
      </c>
    </row>
    <row r="172" spans="1:6" ht="12" customHeight="1">
      <c r="A172" s="57" t="s">
        <v>52</v>
      </c>
      <c r="B172" s="103" t="s">
        <v>151</v>
      </c>
      <c r="C172" s="68" t="s">
        <v>8</v>
      </c>
      <c r="D172" s="140">
        <f>+D38*3</f>
        <v>495</v>
      </c>
      <c r="E172" s="59"/>
      <c r="F172" s="273">
        <f>+D172*E172</f>
        <v>0</v>
      </c>
    </row>
    <row r="173" spans="1:6" ht="12" customHeight="1">
      <c r="A173" s="145" t="s">
        <v>52</v>
      </c>
      <c r="B173" s="102" t="s">
        <v>152</v>
      </c>
      <c r="C173" s="140" t="s">
        <v>8</v>
      </c>
      <c r="D173" s="229">
        <f>+D38</f>
        <v>165</v>
      </c>
      <c r="E173" s="100"/>
      <c r="F173" s="273">
        <f>+D173*E173</f>
        <v>0</v>
      </c>
    </row>
    <row r="174" spans="1:6" ht="12" customHeight="1">
      <c r="A174" s="121" t="s">
        <v>53</v>
      </c>
      <c r="B174" s="90"/>
      <c r="C174" s="18"/>
      <c r="D174" s="18"/>
      <c r="E174" s="59"/>
      <c r="F174" s="67"/>
    </row>
    <row r="175" spans="1:6" ht="12" customHeight="1">
      <c r="A175" s="145" t="s">
        <v>52</v>
      </c>
      <c r="B175" s="102" t="s">
        <v>149</v>
      </c>
      <c r="C175" s="140" t="s">
        <v>8</v>
      </c>
      <c r="D175" s="140">
        <f>+D68</f>
        <v>29</v>
      </c>
      <c r="E175" s="100"/>
      <c r="F175" s="273">
        <f>+D175*E175</f>
        <v>0</v>
      </c>
    </row>
    <row r="176" spans="1:6" ht="12" customHeight="1">
      <c r="A176" s="145" t="s">
        <v>52</v>
      </c>
      <c r="B176" s="102" t="s">
        <v>92</v>
      </c>
      <c r="C176" s="140" t="s">
        <v>8</v>
      </c>
      <c r="D176" s="140">
        <f>+D68*1</f>
        <v>29</v>
      </c>
      <c r="E176" s="100"/>
      <c r="F176" s="273">
        <f>+D176*E176</f>
        <v>0</v>
      </c>
    </row>
    <row r="177" spans="1:6" ht="12" customHeight="1">
      <c r="A177" s="146" t="s">
        <v>52</v>
      </c>
      <c r="B177" s="103" t="s">
        <v>150</v>
      </c>
      <c r="C177" s="141" t="s">
        <v>8</v>
      </c>
      <c r="D177" s="140">
        <f>+D68*2</f>
        <v>58</v>
      </c>
      <c r="E177" s="101"/>
      <c r="F177" s="273">
        <f>+D177*E177</f>
        <v>0</v>
      </c>
    </row>
    <row r="178" spans="1:6" ht="12" customHeight="1">
      <c r="A178" s="57" t="s">
        <v>52</v>
      </c>
      <c r="B178" s="103" t="s">
        <v>151</v>
      </c>
      <c r="C178" s="68" t="s">
        <v>8</v>
      </c>
      <c r="D178" s="140">
        <f>+D68*3</f>
        <v>87</v>
      </c>
      <c r="E178" s="59"/>
      <c r="F178" s="273">
        <f>+D178*E178</f>
        <v>0</v>
      </c>
    </row>
    <row r="179" spans="1:6" ht="12" customHeight="1">
      <c r="A179" s="145" t="s">
        <v>52</v>
      </c>
      <c r="B179" s="102" t="s">
        <v>153</v>
      </c>
      <c r="C179" s="140" t="s">
        <v>8</v>
      </c>
      <c r="D179" s="229">
        <f>+D175</f>
        <v>29</v>
      </c>
      <c r="E179" s="100"/>
      <c r="F179" s="273">
        <f>+D179*E179</f>
        <v>0</v>
      </c>
    </row>
    <row r="180" spans="1:6" ht="12" customHeight="1">
      <c r="A180" s="121" t="s">
        <v>54</v>
      </c>
      <c r="B180" s="90"/>
      <c r="C180" s="18"/>
      <c r="D180" s="18"/>
      <c r="E180" s="59"/>
      <c r="F180" s="67"/>
    </row>
    <row r="181" spans="1:6" ht="12" customHeight="1">
      <c r="A181" s="145" t="s">
        <v>52</v>
      </c>
      <c r="B181" s="102" t="s">
        <v>154</v>
      </c>
      <c r="C181" s="140" t="s">
        <v>8</v>
      </c>
      <c r="D181" s="140">
        <f>+D107*1</f>
        <v>235</v>
      </c>
      <c r="E181" s="100"/>
      <c r="F181" s="273">
        <f>+D181*E181</f>
        <v>0</v>
      </c>
    </row>
    <row r="182" spans="1:6" ht="12" customHeight="1">
      <c r="A182" s="146" t="s">
        <v>52</v>
      </c>
      <c r="B182" s="103" t="s">
        <v>155</v>
      </c>
      <c r="C182" s="141" t="s">
        <v>8</v>
      </c>
      <c r="D182" s="140">
        <f>+D107*2</f>
        <v>470</v>
      </c>
      <c r="E182" s="101"/>
      <c r="F182" s="273">
        <f>+D182*E182</f>
        <v>0</v>
      </c>
    </row>
    <row r="183" spans="1:6" ht="12" customHeight="1">
      <c r="A183" s="57" t="s">
        <v>52</v>
      </c>
      <c r="B183" s="103" t="s">
        <v>156</v>
      </c>
      <c r="C183" s="68" t="s">
        <v>8</v>
      </c>
      <c r="D183" s="140">
        <f>+D107*3</f>
        <v>705</v>
      </c>
      <c r="E183" s="59"/>
      <c r="F183" s="273">
        <f>+D183*E183</f>
        <v>0</v>
      </c>
    </row>
    <row r="184" spans="1:6" s="230" customFormat="1" ht="12.75">
      <c r="A184" s="175" t="s">
        <v>91</v>
      </c>
      <c r="B184" s="176"/>
      <c r="C184" s="177"/>
      <c r="D184" s="178"/>
      <c r="E184" s="179"/>
      <c r="F184" s="180">
        <f>SUM(F169:F183)</f>
        <v>0</v>
      </c>
    </row>
    <row r="185" spans="1:12" ht="7.5" customHeight="1">
      <c r="A185" s="219"/>
      <c r="B185" s="220"/>
      <c r="C185" s="221"/>
      <c r="D185" s="222"/>
      <c r="E185" s="223"/>
      <c r="F185" s="223"/>
      <c r="G185" s="66"/>
      <c r="H185" s="66"/>
      <c r="I185" s="66"/>
      <c r="J185" s="66"/>
      <c r="K185" s="66"/>
      <c r="L185" s="66"/>
    </row>
    <row r="186" spans="1:12" ht="9.75" customHeight="1" thickBot="1">
      <c r="A186" s="181"/>
      <c r="B186" s="85"/>
      <c r="C186" s="86"/>
      <c r="D186" s="87"/>
      <c r="E186" s="88"/>
      <c r="F186" s="88"/>
      <c r="G186" s="66"/>
      <c r="H186" s="66"/>
      <c r="I186" s="66"/>
      <c r="J186" s="66"/>
      <c r="K186" s="66"/>
      <c r="L186" s="66"/>
    </row>
    <row r="187" spans="1:6" ht="12.75">
      <c r="A187" s="91" t="s">
        <v>138</v>
      </c>
      <c r="B187" s="73"/>
      <c r="C187" s="142"/>
      <c r="D187" s="143"/>
      <c r="E187" s="144"/>
      <c r="F187" s="77">
        <f>+F164+F184</f>
        <v>0</v>
      </c>
    </row>
    <row r="188" spans="1:6" ht="12.75">
      <c r="A188" s="78" t="s">
        <v>159</v>
      </c>
      <c r="B188" s="79"/>
      <c r="C188" s="80"/>
      <c r="D188" s="81"/>
      <c r="E188" s="82"/>
      <c r="F188" s="83">
        <f>+F187*0.21</f>
        <v>0</v>
      </c>
    </row>
    <row r="189" spans="1:6" ht="13.5" thickBot="1">
      <c r="A189" s="84" t="s">
        <v>28</v>
      </c>
      <c r="B189" s="85"/>
      <c r="C189" s="86"/>
      <c r="D189" s="87"/>
      <c r="E189" s="88"/>
      <c r="F189" s="89">
        <f>+F187+F188</f>
        <v>0</v>
      </c>
    </row>
  </sheetData>
  <sheetProtection/>
  <mergeCells count="6">
    <mergeCell ref="A64:F64"/>
    <mergeCell ref="A95:F95"/>
    <mergeCell ref="A7:F7"/>
    <mergeCell ref="A16:F16"/>
    <mergeCell ref="A26:F26"/>
    <mergeCell ref="A54:F54"/>
  </mergeCells>
  <printOptions/>
  <pageMargins left="0.7874015748031497" right="0.7874015748031497" top="0.7086614173228347" bottom="0.3937007874015748" header="0.5118110236220472" footer="0.5118110236220472"/>
  <pageSetup horizontalDpi="600" verticalDpi="600" orientation="portrait" paperSize="9" r:id="rId1"/>
  <headerFooter alignWithMargins="0">
    <oddHeader>&amp;L&amp;"Arial Narrow,Obyčejné"&amp;8  1 II/358, II/354 PŘEDHRADÍ - KROUNA&amp;R&amp;"Arial Narrow,Obyčejné"&amp;8&amp;P</oddHeader>
  </headerFooter>
  <rowBreaks count="3" manualBreakCount="3">
    <brk id="49" max="5" man="1"/>
    <brk id="79" max="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93"/>
  <sheetViews>
    <sheetView showGridLines="0" view="pageBreakPreview" zoomScale="13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7.140625" style="24" customWidth="1"/>
    <col min="2" max="2" width="50.57421875" style="118" customWidth="1"/>
    <col min="3" max="3" width="4.7109375" style="119" customWidth="1"/>
    <col min="4" max="4" width="6.00390625" style="24" customWidth="1"/>
    <col min="5" max="5" width="6.140625" style="120" customWidth="1"/>
    <col min="6" max="6" width="9.140625" style="120" customWidth="1"/>
    <col min="7" max="16384" width="9.140625" style="25" customWidth="1"/>
  </cols>
  <sheetData>
    <row r="1" spans="1:6" s="15" customFormat="1" ht="18.75" customHeight="1">
      <c r="A1" s="122">
        <v>2</v>
      </c>
      <c r="B1" s="123" t="s">
        <v>125</v>
      </c>
      <c r="C1" s="12"/>
      <c r="D1" s="13"/>
      <c r="E1" s="14"/>
      <c r="F1" s="14"/>
    </row>
    <row r="2" spans="1:6" s="10" customFormat="1" ht="9" customHeight="1">
      <c r="A2" s="6"/>
      <c r="B2" s="6"/>
      <c r="C2" s="7"/>
      <c r="D2" s="8"/>
      <c r="E2" s="9"/>
      <c r="F2" s="9"/>
    </row>
    <row r="3" spans="1:6" ht="15.75" customHeight="1">
      <c r="A3" s="20" t="s">
        <v>49</v>
      </c>
      <c r="B3" s="21"/>
      <c r="C3" s="22"/>
      <c r="D3" s="23"/>
      <c r="E3" s="24"/>
      <c r="F3" s="24"/>
    </row>
    <row r="7" ht="14.25" customHeight="1">
      <c r="A7" s="26" t="s">
        <v>75</v>
      </c>
    </row>
    <row r="8" spans="1:6" ht="16.5" customHeight="1">
      <c r="A8" s="308" t="s">
        <v>0</v>
      </c>
      <c r="B8" s="309"/>
      <c r="C8" s="309"/>
      <c r="D8" s="309"/>
      <c r="E8" s="309"/>
      <c r="F8" s="310"/>
    </row>
    <row r="9" spans="1:6" s="33" customFormat="1" ht="22.5">
      <c r="A9" s="27" t="s">
        <v>1</v>
      </c>
      <c r="B9" s="28" t="s">
        <v>2</v>
      </c>
      <c r="C9" s="29" t="s">
        <v>3</v>
      </c>
      <c r="D9" s="30" t="s">
        <v>4</v>
      </c>
      <c r="E9" s="31" t="s">
        <v>5</v>
      </c>
      <c r="F9" s="32" t="s">
        <v>6</v>
      </c>
    </row>
    <row r="10" spans="1:6" ht="22.5">
      <c r="A10" s="34"/>
      <c r="B10" s="16" t="s">
        <v>137</v>
      </c>
      <c r="C10" s="36" t="s">
        <v>8</v>
      </c>
      <c r="D10" s="37">
        <v>1</v>
      </c>
      <c r="E10" s="38"/>
      <c r="F10" s="39">
        <f>+D10*E10</f>
        <v>0</v>
      </c>
    </row>
    <row r="11" spans="1:12" ht="14.25" customHeight="1">
      <c r="A11" s="40" t="s">
        <v>39</v>
      </c>
      <c r="B11" s="41"/>
      <c r="C11" s="42"/>
      <c r="D11" s="43"/>
      <c r="E11" s="44"/>
      <c r="F11" s="45">
        <f>F10</f>
        <v>0</v>
      </c>
      <c r="G11" s="66"/>
      <c r="H11" s="66"/>
      <c r="I11" s="66"/>
      <c r="J11" s="66"/>
      <c r="K11" s="66"/>
      <c r="L11" s="66"/>
    </row>
    <row r="15" spans="1:6" ht="21" customHeight="1">
      <c r="A15" s="26" t="s">
        <v>44</v>
      </c>
      <c r="B15" s="25"/>
      <c r="C15" s="46"/>
      <c r="D15" s="47"/>
      <c r="E15" s="48"/>
      <c r="F15" s="49"/>
    </row>
    <row r="16" spans="1:12" ht="14.25" customHeight="1">
      <c r="A16" s="308" t="s">
        <v>0</v>
      </c>
      <c r="B16" s="309"/>
      <c r="C16" s="309"/>
      <c r="D16" s="309"/>
      <c r="E16" s="309"/>
      <c r="F16" s="310"/>
      <c r="G16" s="66"/>
      <c r="H16" s="66"/>
      <c r="I16" s="66"/>
      <c r="J16" s="66"/>
      <c r="K16" s="66"/>
      <c r="L16" s="66"/>
    </row>
    <row r="17" spans="1:12" ht="22.5">
      <c r="A17" s="27" t="s">
        <v>1</v>
      </c>
      <c r="B17" s="28" t="s">
        <v>2</v>
      </c>
      <c r="C17" s="29" t="s">
        <v>3</v>
      </c>
      <c r="D17" s="30" t="s">
        <v>4</v>
      </c>
      <c r="E17" s="31" t="s">
        <v>5</v>
      </c>
      <c r="F17" s="32" t="s">
        <v>6</v>
      </c>
      <c r="G17" s="66"/>
      <c r="H17" s="66"/>
      <c r="I17" s="66"/>
      <c r="J17" s="66"/>
      <c r="K17" s="66"/>
      <c r="L17" s="66"/>
    </row>
    <row r="18" spans="1:12" ht="33.75">
      <c r="A18" s="34" t="s">
        <v>48</v>
      </c>
      <c r="B18" s="35" t="s">
        <v>71</v>
      </c>
      <c r="C18" s="36" t="s">
        <v>8</v>
      </c>
      <c r="D18" s="37">
        <f>+D31</f>
        <v>66</v>
      </c>
      <c r="E18" s="38"/>
      <c r="F18" s="39">
        <f aca="true" t="shared" si="0" ref="F18:F23">+D18*E18</f>
        <v>0</v>
      </c>
      <c r="G18" s="66"/>
      <c r="H18" s="66"/>
      <c r="I18" s="66"/>
      <c r="J18" s="66"/>
      <c r="K18" s="66"/>
      <c r="L18" s="66"/>
    </row>
    <row r="19" spans="1:12" ht="22.5">
      <c r="A19" s="34" t="s">
        <v>41</v>
      </c>
      <c r="B19" s="35" t="s">
        <v>72</v>
      </c>
      <c r="C19" s="36" t="s">
        <v>8</v>
      </c>
      <c r="D19" s="37">
        <f>+D18</f>
        <v>66</v>
      </c>
      <c r="E19" s="38"/>
      <c r="F19" s="39">
        <f t="shared" si="0"/>
        <v>0</v>
      </c>
      <c r="G19" s="66"/>
      <c r="H19" s="66"/>
      <c r="I19" s="66"/>
      <c r="J19" s="66"/>
      <c r="K19" s="66"/>
      <c r="L19" s="66"/>
    </row>
    <row r="20" spans="1:12" ht="12.75">
      <c r="A20" s="34" t="s">
        <v>42</v>
      </c>
      <c r="B20" s="35" t="s">
        <v>73</v>
      </c>
      <c r="C20" s="36" t="s">
        <v>8</v>
      </c>
      <c r="D20" s="37">
        <f>+D18</f>
        <v>66</v>
      </c>
      <c r="E20" s="38"/>
      <c r="F20" s="39">
        <f t="shared" si="0"/>
        <v>0</v>
      </c>
      <c r="G20" s="66"/>
      <c r="H20" s="66"/>
      <c r="I20" s="66"/>
      <c r="J20" s="66"/>
      <c r="K20" s="66"/>
      <c r="L20" s="66"/>
    </row>
    <row r="21" spans="1:12" ht="22.5">
      <c r="A21" s="34" t="s">
        <v>12</v>
      </c>
      <c r="B21" s="35" t="s">
        <v>67</v>
      </c>
      <c r="C21" s="36" t="s">
        <v>8</v>
      </c>
      <c r="D21" s="37">
        <f>+D18</f>
        <v>66</v>
      </c>
      <c r="E21" s="38"/>
      <c r="F21" s="39">
        <f t="shared" si="0"/>
        <v>0</v>
      </c>
      <c r="G21" s="66"/>
      <c r="H21" s="66"/>
      <c r="I21" s="66"/>
      <c r="J21" s="66"/>
      <c r="K21" s="66"/>
      <c r="L21" s="66"/>
    </row>
    <row r="22" spans="1:12" ht="22.5">
      <c r="A22" s="124" t="s">
        <v>78</v>
      </c>
      <c r="B22" s="125" t="s">
        <v>79</v>
      </c>
      <c r="C22" s="126" t="s">
        <v>68</v>
      </c>
      <c r="D22" s="289">
        <f>+D18*0.8</f>
        <v>52.800000000000004</v>
      </c>
      <c r="E22" s="127"/>
      <c r="F22" s="39">
        <f t="shared" si="0"/>
        <v>0</v>
      </c>
      <c r="G22" s="66"/>
      <c r="H22" s="66"/>
      <c r="I22" s="66"/>
      <c r="J22" s="66"/>
      <c r="K22" s="66"/>
      <c r="L22" s="66"/>
    </row>
    <row r="23" spans="1:12" ht="12.75">
      <c r="A23" s="34" t="s">
        <v>13</v>
      </c>
      <c r="B23" s="35" t="s">
        <v>69</v>
      </c>
      <c r="C23" s="36" t="s">
        <v>70</v>
      </c>
      <c r="D23" s="37">
        <f>+D18*0.12</f>
        <v>7.92</v>
      </c>
      <c r="E23" s="38"/>
      <c r="F23" s="39">
        <f t="shared" si="0"/>
        <v>0</v>
      </c>
      <c r="G23" s="66"/>
      <c r="H23" s="66"/>
      <c r="I23" s="66"/>
      <c r="J23" s="66"/>
      <c r="K23" s="66"/>
      <c r="L23" s="66"/>
    </row>
    <row r="24" spans="1:12" ht="12.75">
      <c r="A24" s="60"/>
      <c r="B24" s="61" t="s">
        <v>23</v>
      </c>
      <c r="C24" s="62"/>
      <c r="D24" s="63"/>
      <c r="E24" s="64"/>
      <c r="F24" s="65">
        <f>SUM(F18:F23)</f>
        <v>0</v>
      </c>
      <c r="G24" s="66"/>
      <c r="H24" s="66"/>
      <c r="I24" s="66"/>
      <c r="J24" s="66"/>
      <c r="K24" s="66"/>
      <c r="L24" s="66"/>
    </row>
    <row r="25" spans="1:12" ht="12.75">
      <c r="A25" s="132"/>
      <c r="B25" s="133"/>
      <c r="C25" s="134"/>
      <c r="D25" s="135"/>
      <c r="E25" s="136"/>
      <c r="F25" s="137"/>
      <c r="G25" s="66"/>
      <c r="H25" s="66"/>
      <c r="I25" s="66"/>
      <c r="J25" s="66"/>
      <c r="K25" s="66"/>
      <c r="L25" s="66"/>
    </row>
    <row r="26" spans="1:6" ht="15" customHeight="1">
      <c r="A26" s="305" t="s">
        <v>43</v>
      </c>
      <c r="B26" s="306"/>
      <c r="C26" s="306"/>
      <c r="D26" s="306"/>
      <c r="E26" s="306"/>
      <c r="F26" s="307"/>
    </row>
    <row r="27" spans="1:6" s="66" customFormat="1" ht="22.5">
      <c r="A27" s="27" t="s">
        <v>1</v>
      </c>
      <c r="B27" s="28" t="s">
        <v>2</v>
      </c>
      <c r="C27" s="29" t="s">
        <v>3</v>
      </c>
      <c r="D27" s="30" t="s">
        <v>4</v>
      </c>
      <c r="E27" s="92" t="s">
        <v>14</v>
      </c>
      <c r="F27" s="93" t="s">
        <v>6</v>
      </c>
    </row>
    <row r="28" spans="1:6" s="66" customFormat="1" ht="11.25">
      <c r="A28" s="27"/>
      <c r="B28" s="16" t="s">
        <v>57</v>
      </c>
      <c r="C28" s="36" t="s">
        <v>8</v>
      </c>
      <c r="D28" s="69">
        <v>47</v>
      </c>
      <c r="E28" s="59"/>
      <c r="F28" s="67">
        <f>+D28*E28</f>
        <v>0</v>
      </c>
    </row>
    <row r="29" spans="1:6" s="66" customFormat="1" ht="14.25" customHeight="1">
      <c r="A29" s="57"/>
      <c r="B29" s="16" t="s">
        <v>56</v>
      </c>
      <c r="C29" s="36" t="s">
        <v>8</v>
      </c>
      <c r="D29" s="69">
        <v>12</v>
      </c>
      <c r="E29" s="59"/>
      <c r="F29" s="67">
        <f>+D29*E29</f>
        <v>0</v>
      </c>
    </row>
    <row r="30" spans="1:6" s="66" customFormat="1" ht="14.25" customHeight="1">
      <c r="A30" s="57"/>
      <c r="B30" s="16" t="s">
        <v>58</v>
      </c>
      <c r="C30" s="138" t="s">
        <v>8</v>
      </c>
      <c r="D30" s="139">
        <v>7</v>
      </c>
      <c r="E30" s="59"/>
      <c r="F30" s="67">
        <f>+D30*E30</f>
        <v>0</v>
      </c>
    </row>
    <row r="31" spans="1:6" s="66" customFormat="1" ht="14.25" customHeight="1">
      <c r="A31" s="70"/>
      <c r="B31" s="71" t="s">
        <v>21</v>
      </c>
      <c r="C31" s="94"/>
      <c r="D31" s="95">
        <f>SUM(D28:D30)</f>
        <v>66</v>
      </c>
      <c r="E31" s="59"/>
      <c r="F31" s="96">
        <f>SUM(F28:F30)</f>
        <v>0</v>
      </c>
    </row>
    <row r="32" spans="1:6" s="66" customFormat="1" ht="14.25" customHeight="1">
      <c r="A32" s="70"/>
      <c r="B32" s="71" t="s">
        <v>15</v>
      </c>
      <c r="C32" s="68"/>
      <c r="D32" s="69"/>
      <c r="E32" s="59"/>
      <c r="F32" s="67"/>
    </row>
    <row r="33" spans="1:6" s="66" customFormat="1" ht="14.25" customHeight="1">
      <c r="A33" s="57"/>
      <c r="B33" s="17" t="s">
        <v>132</v>
      </c>
      <c r="C33" s="68" t="s">
        <v>25</v>
      </c>
      <c r="D33" s="58">
        <f>+D31*0.2</f>
        <v>13.200000000000001</v>
      </c>
      <c r="E33" s="59"/>
      <c r="F33" s="39">
        <f>+D33*E33</f>
        <v>0</v>
      </c>
    </row>
    <row r="34" spans="1:6" s="66" customFormat="1" ht="14.25" customHeight="1">
      <c r="A34" s="57"/>
      <c r="B34" s="17" t="s">
        <v>131</v>
      </c>
      <c r="C34" s="130" t="s">
        <v>16</v>
      </c>
      <c r="D34" s="58">
        <f>+D31*0.15*0.8</f>
        <v>7.920000000000001</v>
      </c>
      <c r="E34" s="59"/>
      <c r="F34" s="39">
        <f>+D34*E34</f>
        <v>0</v>
      </c>
    </row>
    <row r="35" spans="1:6" s="66" customFormat="1" ht="14.25" customHeight="1">
      <c r="A35" s="57"/>
      <c r="B35" s="16" t="s">
        <v>45</v>
      </c>
      <c r="C35" s="68" t="s">
        <v>8</v>
      </c>
      <c r="D35" s="58">
        <f>+D31</f>
        <v>66</v>
      </c>
      <c r="E35" s="59"/>
      <c r="F35" s="39">
        <f>+D35*E35</f>
        <v>0</v>
      </c>
    </row>
    <row r="36" spans="1:6" s="66" customFormat="1" ht="14.25" customHeight="1">
      <c r="A36" s="57"/>
      <c r="B36" s="16" t="s">
        <v>46</v>
      </c>
      <c r="C36" s="68" t="s">
        <v>17</v>
      </c>
      <c r="D36" s="58">
        <f>+D31*0.5</f>
        <v>33</v>
      </c>
      <c r="E36" s="59"/>
      <c r="F36" s="39">
        <f>+D36*E36</f>
        <v>0</v>
      </c>
    </row>
    <row r="37" spans="1:6" s="66" customFormat="1" ht="14.25" customHeight="1">
      <c r="A37" s="57"/>
      <c r="B37" s="17" t="s">
        <v>20</v>
      </c>
      <c r="C37" s="68" t="s">
        <v>8</v>
      </c>
      <c r="D37" s="58">
        <f>+D31</f>
        <v>66</v>
      </c>
      <c r="E37" s="59"/>
      <c r="F37" s="39">
        <f>+D37*E37</f>
        <v>0</v>
      </c>
    </row>
    <row r="38" spans="1:6" s="66" customFormat="1" ht="14.25" customHeight="1">
      <c r="A38" s="57"/>
      <c r="B38" s="71" t="s">
        <v>18</v>
      </c>
      <c r="C38" s="68"/>
      <c r="D38" s="69"/>
      <c r="E38" s="59"/>
      <c r="F38" s="96">
        <f>SUM(F33:F37)</f>
        <v>0</v>
      </c>
    </row>
    <row r="39" spans="1:6" s="66" customFormat="1" ht="14.25" customHeight="1">
      <c r="A39" s="57"/>
      <c r="B39" s="1" t="s">
        <v>22</v>
      </c>
      <c r="C39" s="68"/>
      <c r="D39" s="69"/>
      <c r="E39" s="59"/>
      <c r="F39" s="65">
        <f>+F31+F38</f>
        <v>0</v>
      </c>
    </row>
    <row r="40" spans="1:6" ht="14.25" customHeight="1">
      <c r="A40" s="157"/>
      <c r="B40" s="158"/>
      <c r="C40" s="159"/>
      <c r="D40" s="160"/>
      <c r="E40" s="161"/>
      <c r="F40" s="162"/>
    </row>
    <row r="41" spans="1:12" ht="14.25" customHeight="1">
      <c r="A41" s="40" t="s">
        <v>47</v>
      </c>
      <c r="B41" s="41"/>
      <c r="C41" s="42"/>
      <c r="D41" s="43"/>
      <c r="E41" s="44"/>
      <c r="F41" s="45">
        <f>+F24+F39</f>
        <v>0</v>
      </c>
      <c r="G41" s="66"/>
      <c r="H41" s="66"/>
      <c r="I41" s="66"/>
      <c r="J41" s="66"/>
      <c r="K41" s="66"/>
      <c r="L41" s="66"/>
    </row>
    <row r="42" spans="1:12" ht="12.75">
      <c r="A42" s="47"/>
      <c r="B42" s="133"/>
      <c r="C42" s="134"/>
      <c r="D42" s="135"/>
      <c r="E42" s="136"/>
      <c r="F42" s="147"/>
      <c r="G42" s="66"/>
      <c r="H42" s="66"/>
      <c r="I42" s="66"/>
      <c r="J42" s="66"/>
      <c r="K42" s="66"/>
      <c r="L42" s="66"/>
    </row>
    <row r="43" spans="7:12" ht="12.75">
      <c r="G43" s="66"/>
      <c r="H43" s="66"/>
      <c r="I43" s="66"/>
      <c r="J43" s="66"/>
      <c r="K43" s="66"/>
      <c r="L43" s="66"/>
    </row>
    <row r="44" spans="7:12" ht="13.5" thickBot="1">
      <c r="G44" s="66"/>
      <c r="H44" s="66"/>
      <c r="I44" s="66"/>
      <c r="J44" s="66"/>
      <c r="K44" s="66"/>
      <c r="L44" s="66"/>
    </row>
    <row r="45" spans="1:12" ht="12.75">
      <c r="A45" s="72" t="s">
        <v>97</v>
      </c>
      <c r="B45" s="73"/>
      <c r="C45" s="74"/>
      <c r="D45" s="75"/>
      <c r="E45" s="76"/>
      <c r="F45" s="77">
        <f>+F11+F41</f>
        <v>0</v>
      </c>
      <c r="G45" s="66"/>
      <c r="H45" s="66"/>
      <c r="I45" s="66"/>
      <c r="J45" s="66"/>
      <c r="K45" s="66"/>
      <c r="L45" s="66"/>
    </row>
    <row r="46" spans="1:12" ht="12.75">
      <c r="A46" s="78" t="s">
        <v>159</v>
      </c>
      <c r="B46" s="79"/>
      <c r="C46" s="80"/>
      <c r="D46" s="81"/>
      <c r="E46" s="82"/>
      <c r="F46" s="83">
        <f>+F45*0.21</f>
        <v>0</v>
      </c>
      <c r="G46" s="66"/>
      <c r="H46" s="66"/>
      <c r="I46" s="66"/>
      <c r="J46" s="66"/>
      <c r="K46" s="66"/>
      <c r="L46" s="66"/>
    </row>
    <row r="47" spans="1:6" ht="13.5" thickBot="1">
      <c r="A47" s="84" t="s">
        <v>28</v>
      </c>
      <c r="B47" s="85"/>
      <c r="C47" s="86"/>
      <c r="D47" s="87"/>
      <c r="E47" s="88"/>
      <c r="F47" s="89">
        <f>+F45+F46</f>
        <v>0</v>
      </c>
    </row>
    <row r="49" ht="18">
      <c r="A49" s="20" t="s">
        <v>50</v>
      </c>
    </row>
    <row r="50" ht="18">
      <c r="A50" s="20"/>
    </row>
    <row r="52" ht="14.25" customHeight="1">
      <c r="A52" s="26" t="s">
        <v>74</v>
      </c>
    </row>
    <row r="53" spans="1:6" ht="23.25" customHeight="1">
      <c r="A53" s="148"/>
      <c r="B53" s="149" t="s">
        <v>2</v>
      </c>
      <c r="C53" s="150" t="s">
        <v>3</v>
      </c>
      <c r="D53" s="151" t="s">
        <v>4</v>
      </c>
      <c r="E53" s="182" t="s">
        <v>14</v>
      </c>
      <c r="F53" s="183" t="s">
        <v>6</v>
      </c>
    </row>
    <row r="54" spans="1:6" ht="12.75">
      <c r="A54" s="121" t="s">
        <v>53</v>
      </c>
      <c r="B54" s="90"/>
      <c r="C54" s="18"/>
      <c r="D54" s="18"/>
      <c r="E54" s="59"/>
      <c r="F54" s="174"/>
    </row>
    <row r="55" spans="1:6" ht="12.75">
      <c r="A55" s="145" t="s">
        <v>52</v>
      </c>
      <c r="B55" s="102" t="s">
        <v>98</v>
      </c>
      <c r="C55" s="140" t="s">
        <v>8</v>
      </c>
      <c r="D55" s="140">
        <f>+D31*2</f>
        <v>132</v>
      </c>
      <c r="E55" s="100"/>
      <c r="F55" s="39">
        <f>+D55*E55</f>
        <v>0</v>
      </c>
    </row>
    <row r="56" spans="1:6" ht="12.75">
      <c r="A56" s="145" t="s">
        <v>52</v>
      </c>
      <c r="B56" s="102" t="s">
        <v>92</v>
      </c>
      <c r="C56" s="140" t="s">
        <v>8</v>
      </c>
      <c r="D56" s="140">
        <f>+D31*1</f>
        <v>66</v>
      </c>
      <c r="E56" s="100"/>
      <c r="F56" s="39">
        <f>+D56*E56</f>
        <v>0</v>
      </c>
    </row>
    <row r="57" spans="1:6" ht="12.75">
      <c r="A57" s="146" t="s">
        <v>52</v>
      </c>
      <c r="B57" s="103" t="s">
        <v>140</v>
      </c>
      <c r="C57" s="141" t="s">
        <v>8</v>
      </c>
      <c r="D57" s="140">
        <f>+D31*1</f>
        <v>66</v>
      </c>
      <c r="E57" s="101"/>
      <c r="F57" s="39">
        <f>+D57*E57</f>
        <v>0</v>
      </c>
    </row>
    <row r="58" spans="1:12" ht="12.75">
      <c r="A58" s="175" t="s">
        <v>139</v>
      </c>
      <c r="B58" s="176"/>
      <c r="C58" s="177"/>
      <c r="D58" s="178"/>
      <c r="E58" s="179"/>
      <c r="F58" s="180">
        <f>SUM(F53:F57)</f>
        <v>0</v>
      </c>
      <c r="H58" s="66"/>
      <c r="I58" s="66"/>
      <c r="J58" s="66"/>
      <c r="K58" s="66"/>
      <c r="L58" s="66"/>
    </row>
    <row r="59" spans="1:12" ht="13.5" thickBot="1">
      <c r="A59" s="181"/>
      <c r="B59" s="85"/>
      <c r="C59" s="86"/>
      <c r="D59" s="87"/>
      <c r="E59" s="88"/>
      <c r="F59" s="88"/>
      <c r="G59" s="66"/>
      <c r="H59" s="66"/>
      <c r="I59" s="66"/>
      <c r="J59" s="66"/>
      <c r="K59" s="66"/>
      <c r="L59" s="66"/>
    </row>
    <row r="60" spans="1:6" ht="12.75">
      <c r="A60" s="91" t="s">
        <v>88</v>
      </c>
      <c r="B60" s="73"/>
      <c r="C60" s="142"/>
      <c r="D60" s="143"/>
      <c r="E60" s="144"/>
      <c r="F60" s="77">
        <f>SUM(F55:F57)</f>
        <v>0</v>
      </c>
    </row>
    <row r="61" spans="1:12" ht="12.75">
      <c r="A61" s="78" t="s">
        <v>159</v>
      </c>
      <c r="B61" s="79"/>
      <c r="C61" s="80"/>
      <c r="D61" s="81"/>
      <c r="E61" s="82"/>
      <c r="F61" s="83">
        <f>+F60*0.21</f>
        <v>0</v>
      </c>
      <c r="G61" s="66"/>
      <c r="H61" s="66"/>
      <c r="I61" s="66"/>
      <c r="J61" s="66"/>
      <c r="K61" s="66"/>
      <c r="L61" s="66"/>
    </row>
    <row r="62" spans="1:6" ht="13.5" thickBot="1">
      <c r="A62" s="84" t="s">
        <v>28</v>
      </c>
      <c r="B62" s="85"/>
      <c r="C62" s="86"/>
      <c r="D62" s="87"/>
      <c r="E62" s="88"/>
      <c r="F62" s="89">
        <f>+F60+F61</f>
        <v>0</v>
      </c>
    </row>
    <row r="70" ht="14.25" customHeight="1">
      <c r="A70" s="26" t="s">
        <v>76</v>
      </c>
    </row>
    <row r="71" spans="1:6" ht="23.25" customHeight="1">
      <c r="A71" s="148"/>
      <c r="B71" s="149" t="s">
        <v>2</v>
      </c>
      <c r="C71" s="150" t="s">
        <v>3</v>
      </c>
      <c r="D71" s="151" t="s">
        <v>4</v>
      </c>
      <c r="E71" s="182" t="s">
        <v>14</v>
      </c>
      <c r="F71" s="183" t="s">
        <v>6</v>
      </c>
    </row>
    <row r="72" spans="1:6" ht="12.75">
      <c r="A72" s="121" t="s">
        <v>53</v>
      </c>
      <c r="B72" s="90"/>
      <c r="C72" s="18"/>
      <c r="D72" s="18"/>
      <c r="E72" s="59"/>
      <c r="F72" s="67"/>
    </row>
    <row r="73" spans="1:6" ht="12.75">
      <c r="A73" s="145" t="s">
        <v>52</v>
      </c>
      <c r="B73" s="102" t="s">
        <v>92</v>
      </c>
      <c r="C73" s="140" t="s">
        <v>8</v>
      </c>
      <c r="D73" s="140">
        <f>+D31*1</f>
        <v>66</v>
      </c>
      <c r="E73" s="100"/>
      <c r="F73" s="39">
        <f>+D73*E73</f>
        <v>0</v>
      </c>
    </row>
    <row r="74" spans="1:6" ht="12.75">
      <c r="A74" s="146" t="s">
        <v>52</v>
      </c>
      <c r="B74" s="103" t="s">
        <v>143</v>
      </c>
      <c r="C74" s="141" t="s">
        <v>8</v>
      </c>
      <c r="D74" s="140">
        <f>+D31*7</f>
        <v>462</v>
      </c>
      <c r="E74" s="101"/>
      <c r="F74" s="39">
        <f>+D74*E74</f>
        <v>0</v>
      </c>
    </row>
    <row r="75" spans="1:6" ht="12.75">
      <c r="A75" s="57" t="s">
        <v>52</v>
      </c>
      <c r="B75" s="103" t="s">
        <v>145</v>
      </c>
      <c r="C75" s="68" t="s">
        <v>8</v>
      </c>
      <c r="D75" s="140">
        <f>+D31*6</f>
        <v>396</v>
      </c>
      <c r="E75" s="59"/>
      <c r="F75" s="39">
        <f>+D75*E75</f>
        <v>0</v>
      </c>
    </row>
    <row r="76" spans="1:6" ht="12.75">
      <c r="A76" s="175" t="s">
        <v>89</v>
      </c>
      <c r="B76" s="176"/>
      <c r="C76" s="177"/>
      <c r="D76" s="178"/>
      <c r="E76" s="179"/>
      <c r="F76" s="180">
        <f>SUM(F72:F75)</f>
        <v>0</v>
      </c>
    </row>
    <row r="77" spans="1:6" ht="12.75">
      <c r="A77" s="231"/>
      <c r="B77" s="220"/>
      <c r="C77" s="232"/>
      <c r="D77" s="233"/>
      <c r="E77" s="234"/>
      <c r="F77" s="223"/>
    </row>
    <row r="78" spans="1:6" ht="12.75">
      <c r="A78" s="235"/>
      <c r="B78" s="79"/>
      <c r="C78" s="236"/>
      <c r="D78" s="47"/>
      <c r="E78" s="48"/>
      <c r="F78" s="82"/>
    </row>
    <row r="79" spans="1:12" ht="12.75">
      <c r="A79" s="237"/>
      <c r="B79" s="79"/>
      <c r="C79" s="80"/>
      <c r="D79" s="81"/>
      <c r="E79" s="82"/>
      <c r="F79" s="82"/>
      <c r="G79" s="66"/>
      <c r="H79" s="66"/>
      <c r="I79" s="66"/>
      <c r="J79" s="66"/>
      <c r="K79" s="66"/>
      <c r="L79" s="66"/>
    </row>
    <row r="80" ht="14.25" customHeight="1">
      <c r="A80" s="26" t="s">
        <v>90</v>
      </c>
    </row>
    <row r="81" spans="1:6" ht="23.25" customHeight="1">
      <c r="A81" s="148"/>
      <c r="B81" s="149" t="s">
        <v>2</v>
      </c>
      <c r="C81" s="150" t="s">
        <v>3</v>
      </c>
      <c r="D81" s="151" t="s">
        <v>4</v>
      </c>
      <c r="E81" s="182" t="s">
        <v>14</v>
      </c>
      <c r="F81" s="183" t="s">
        <v>6</v>
      </c>
    </row>
    <row r="82" spans="1:6" ht="12.75">
      <c r="A82" s="121" t="s">
        <v>53</v>
      </c>
      <c r="B82" s="90"/>
      <c r="C82" s="18"/>
      <c r="D82" s="18"/>
      <c r="E82" s="59"/>
      <c r="F82" s="67"/>
    </row>
    <row r="83" spans="1:6" ht="12.75">
      <c r="A83" s="145" t="s">
        <v>52</v>
      </c>
      <c r="B83" s="102" t="s">
        <v>149</v>
      </c>
      <c r="C83" s="140" t="s">
        <v>8</v>
      </c>
      <c r="D83" s="140">
        <f>+D31</f>
        <v>66</v>
      </c>
      <c r="E83" s="100"/>
      <c r="F83" s="39">
        <f>+D83*E83</f>
        <v>0</v>
      </c>
    </row>
    <row r="84" spans="1:6" ht="12.75">
      <c r="A84" s="145" t="s">
        <v>52</v>
      </c>
      <c r="B84" s="102" t="s">
        <v>92</v>
      </c>
      <c r="C84" s="140" t="s">
        <v>8</v>
      </c>
      <c r="D84" s="140">
        <f>+D31*1</f>
        <v>66</v>
      </c>
      <c r="E84" s="100"/>
      <c r="F84" s="39">
        <f>+D84*E84</f>
        <v>0</v>
      </c>
    </row>
    <row r="85" spans="1:6" ht="12.75">
      <c r="A85" s="146" t="s">
        <v>52</v>
      </c>
      <c r="B85" s="103" t="s">
        <v>150</v>
      </c>
      <c r="C85" s="141" t="s">
        <v>8</v>
      </c>
      <c r="D85" s="140">
        <f>+D31*2</f>
        <v>132</v>
      </c>
      <c r="E85" s="101"/>
      <c r="F85" s="39">
        <f>+D85*E85</f>
        <v>0</v>
      </c>
    </row>
    <row r="86" spans="1:6" ht="12.75">
      <c r="A86" s="57" t="s">
        <v>52</v>
      </c>
      <c r="B86" s="103" t="s">
        <v>151</v>
      </c>
      <c r="C86" s="68" t="s">
        <v>8</v>
      </c>
      <c r="D86" s="140">
        <f>+D31*3</f>
        <v>198</v>
      </c>
      <c r="E86" s="59"/>
      <c r="F86" s="39">
        <f>+D86*E86</f>
        <v>0</v>
      </c>
    </row>
    <row r="87" spans="1:6" ht="12.75">
      <c r="A87" s="145" t="s">
        <v>52</v>
      </c>
      <c r="B87" s="102" t="s">
        <v>153</v>
      </c>
      <c r="C87" s="140" t="s">
        <v>8</v>
      </c>
      <c r="D87" s="229">
        <f>+D83</f>
        <v>66</v>
      </c>
      <c r="E87" s="100"/>
      <c r="F87" s="39">
        <f>+D87*E87</f>
        <v>0</v>
      </c>
    </row>
    <row r="88" spans="1:6" s="230" customFormat="1" ht="12.75">
      <c r="A88" s="175" t="s">
        <v>91</v>
      </c>
      <c r="B88" s="176"/>
      <c r="C88" s="177"/>
      <c r="D88" s="178"/>
      <c r="E88" s="179"/>
      <c r="F88" s="180">
        <f>SUM(F82:F87)</f>
        <v>0</v>
      </c>
    </row>
    <row r="89" spans="1:12" ht="12.75">
      <c r="A89" s="219"/>
      <c r="B89" s="220"/>
      <c r="C89" s="221"/>
      <c r="D89" s="222"/>
      <c r="E89" s="223"/>
      <c r="F89" s="223"/>
      <c r="G89" s="66"/>
      <c r="H89" s="66"/>
      <c r="I89" s="66"/>
      <c r="J89" s="66"/>
      <c r="K89" s="66"/>
      <c r="L89" s="66"/>
    </row>
    <row r="90" spans="1:12" ht="13.5" thickBot="1">
      <c r="A90" s="181"/>
      <c r="B90" s="85"/>
      <c r="C90" s="86"/>
      <c r="D90" s="87"/>
      <c r="E90" s="88"/>
      <c r="F90" s="88"/>
      <c r="G90" s="66"/>
      <c r="H90" s="66"/>
      <c r="I90" s="66"/>
      <c r="J90" s="66"/>
      <c r="K90" s="66"/>
      <c r="L90" s="66"/>
    </row>
    <row r="91" spans="1:6" ht="12.75">
      <c r="A91" s="91" t="s">
        <v>138</v>
      </c>
      <c r="B91" s="73"/>
      <c r="C91" s="142"/>
      <c r="D91" s="143"/>
      <c r="E91" s="144"/>
      <c r="F91" s="77">
        <f>+F76+F88</f>
        <v>0</v>
      </c>
    </row>
    <row r="92" spans="1:6" ht="12.75">
      <c r="A92" s="78" t="s">
        <v>159</v>
      </c>
      <c r="B92" s="79"/>
      <c r="C92" s="80"/>
      <c r="D92" s="81"/>
      <c r="E92" s="82"/>
      <c r="F92" s="83">
        <f>+F91*0.21</f>
        <v>0</v>
      </c>
    </row>
    <row r="93" spans="1:6" ht="13.5" thickBot="1">
      <c r="A93" s="84" t="s">
        <v>28</v>
      </c>
      <c r="B93" s="85"/>
      <c r="C93" s="86"/>
      <c r="D93" s="87"/>
      <c r="E93" s="88"/>
      <c r="F93" s="89">
        <f>+F91+F92</f>
        <v>0</v>
      </c>
    </row>
  </sheetData>
  <sheetProtection/>
  <mergeCells count="3">
    <mergeCell ref="A8:F8"/>
    <mergeCell ref="A16:F16"/>
    <mergeCell ref="A26:F26"/>
  </mergeCells>
  <printOptions/>
  <pageMargins left="0.7874015748031497" right="0.7874015748031497" top="0.7086614173228347" bottom="0.3937007874015748" header="0.5118110236220472" footer="0.5118110236220472"/>
  <pageSetup horizontalDpi="600" verticalDpi="600" orientation="portrait" paperSize="9" r:id="rId1"/>
  <headerFooter alignWithMargins="0">
    <oddHeader>&amp;L&amp;"Arial Narrow,Obyčejné"&amp;8  2 RONOV NAD DOUBRAVOU - BISKUPICE&amp;R&amp;"Arial Narrow,Obyčejné"&amp;8&amp;P</oddHead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Hrůzová</dc:creator>
  <cp:keywords/>
  <dc:description/>
  <cp:lastModifiedBy>Filipkova</cp:lastModifiedBy>
  <cp:lastPrinted>2013-12-20T07:26:10Z</cp:lastPrinted>
  <dcterms:created xsi:type="dcterms:W3CDTF">2008-10-26T09:33:07Z</dcterms:created>
  <dcterms:modified xsi:type="dcterms:W3CDTF">2014-02-26T12:50:33Z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-1168803213</vt:i4>
  </property>
  <property fmtid="{D5CDD505-2E9C-101B-9397-08002B2CF9AE}" pid="3" name="_NewReviewCycle">
    <vt:lpwstr/>
  </property>
  <property fmtid="{D5CDD505-2E9C-101B-9397-08002B2CF9AE}" pid="4" name="_EmailSubject">
    <vt:lpwstr>Obnova III. ROZPOČET A VÝKAZ VÝMĚR 21%DPH</vt:lpwstr>
  </property>
  <property fmtid="{D5CDD505-2E9C-101B-9397-08002B2CF9AE}" pid="5" name="_AuthorEmail">
    <vt:lpwstr>jarmilahruzova@centrum.cz</vt:lpwstr>
  </property>
  <property fmtid="{D5CDD505-2E9C-101B-9397-08002B2CF9AE}" pid="6" name="_AuthorEmailDisplayName">
    <vt:lpwstr>Jarmila Hrůzová</vt:lpwstr>
  </property>
  <property fmtid="{D5CDD505-2E9C-101B-9397-08002B2CF9AE}" pid="7" name="_ReviewingToolsShownOnce">
    <vt:lpwstr/>
  </property>
</Properties>
</file>