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Uzivatel9\Documents\VŘ\2021\ZPŘ\STAVEBNÍ PRÁCE\Silnice III32249 Bořice, úsek křiž. III32246 – křiž. III32256\Zadávací dokumentace\"/>
    </mc:Choice>
  </mc:AlternateContent>
  <xr:revisionPtr revIDLastSave="0" documentId="8_{35F56C84-91E2-4E5A-BA10-AC7358FC6F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20079 - Chodníky podél II..." sheetId="2" r:id="rId2"/>
  </sheets>
  <definedNames>
    <definedName name="_xlnm._FilterDatabase" localSheetId="1" hidden="1">'20079 - Chodníky podél II...'!$C$121:$K$316</definedName>
    <definedName name="_xlnm.Print_Titles" localSheetId="1">'20079 - Chodníky podél II...'!$121:$121</definedName>
    <definedName name="_xlnm.Print_Titles" localSheetId="0">'Rekapitulace stavby'!$92:$92</definedName>
    <definedName name="_xlnm.Print_Area" localSheetId="1">'20079 - Chodníky podél II...'!$C$4:$J$76,'20079 - Chodníky podél II...'!$C$82:$J$105,'20079 - Chodníky podél II...'!$C$111:$K$316</definedName>
    <definedName name="_xlnm.Print_Area" localSheetId="0">'Rekapitulace stavby'!$D$4:$AO$76,'Rekapitulace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315" i="2"/>
  <c r="BH315" i="2"/>
  <c r="BG315" i="2"/>
  <c r="BF315" i="2"/>
  <c r="T315" i="2"/>
  <c r="R315" i="2"/>
  <c r="P315" i="2"/>
  <c r="BI314" i="2"/>
  <c r="BH314" i="2"/>
  <c r="BG314" i="2"/>
  <c r="BF314" i="2"/>
  <c r="T314" i="2"/>
  <c r="R314" i="2"/>
  <c r="P314" i="2"/>
  <c r="BI313" i="2"/>
  <c r="BH313" i="2"/>
  <c r="BG313" i="2"/>
  <c r="BF313" i="2"/>
  <c r="T313" i="2"/>
  <c r="R313" i="2"/>
  <c r="P313" i="2"/>
  <c r="BI312" i="2"/>
  <c r="BH312" i="2"/>
  <c r="BG312" i="2"/>
  <c r="BF312" i="2"/>
  <c r="T312" i="2"/>
  <c r="R312" i="2"/>
  <c r="P312" i="2"/>
  <c r="BI311" i="2"/>
  <c r="BH311" i="2"/>
  <c r="BG311" i="2"/>
  <c r="BF311" i="2"/>
  <c r="T311" i="2"/>
  <c r="R311" i="2"/>
  <c r="P311" i="2"/>
  <c r="BI310" i="2"/>
  <c r="BH310" i="2"/>
  <c r="BG310" i="2"/>
  <c r="BF310" i="2"/>
  <c r="T310" i="2"/>
  <c r="R310" i="2"/>
  <c r="P310" i="2"/>
  <c r="BI309" i="2"/>
  <c r="BH309" i="2"/>
  <c r="BG309" i="2"/>
  <c r="BF309" i="2"/>
  <c r="T309" i="2"/>
  <c r="R309" i="2"/>
  <c r="P309" i="2"/>
  <c r="BI308" i="2"/>
  <c r="BH308" i="2"/>
  <c r="BG308" i="2"/>
  <c r="BF308" i="2"/>
  <c r="T308" i="2"/>
  <c r="R308" i="2"/>
  <c r="P308" i="2"/>
  <c r="BI306" i="2"/>
  <c r="BH306" i="2"/>
  <c r="BG306" i="2"/>
  <c r="BF306" i="2"/>
  <c r="T306" i="2"/>
  <c r="T305" i="2"/>
  <c r="R306" i="2"/>
  <c r="R305" i="2"/>
  <c r="P306" i="2"/>
  <c r="P305" i="2"/>
  <c r="BI303" i="2"/>
  <c r="BH303" i="2"/>
  <c r="BG303" i="2"/>
  <c r="BF303" i="2"/>
  <c r="T303" i="2"/>
  <c r="R303" i="2"/>
  <c r="P303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R297" i="2"/>
  <c r="P297" i="2"/>
  <c r="BI295" i="2"/>
  <c r="BH295" i="2"/>
  <c r="BG295" i="2"/>
  <c r="BF295" i="2"/>
  <c r="T295" i="2"/>
  <c r="R295" i="2"/>
  <c r="P295" i="2"/>
  <c r="BI291" i="2"/>
  <c r="BH291" i="2"/>
  <c r="BG291" i="2"/>
  <c r="BF291" i="2"/>
  <c r="T291" i="2"/>
  <c r="R291" i="2"/>
  <c r="P291" i="2"/>
  <c r="BI287" i="2"/>
  <c r="BH287" i="2"/>
  <c r="BG287" i="2"/>
  <c r="BF287" i="2"/>
  <c r="T287" i="2"/>
  <c r="R287" i="2"/>
  <c r="P287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79" i="2"/>
  <c r="BH279" i="2"/>
  <c r="BG279" i="2"/>
  <c r="BF279" i="2"/>
  <c r="T279" i="2"/>
  <c r="R279" i="2"/>
  <c r="P279" i="2"/>
  <c r="BI276" i="2"/>
  <c r="BH276" i="2"/>
  <c r="BG276" i="2"/>
  <c r="BF276" i="2"/>
  <c r="T276" i="2"/>
  <c r="R276" i="2"/>
  <c r="P276" i="2"/>
  <c r="BI273" i="2"/>
  <c r="BH273" i="2"/>
  <c r="BG273" i="2"/>
  <c r="BF273" i="2"/>
  <c r="T273" i="2"/>
  <c r="R273" i="2"/>
  <c r="P273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59" i="2"/>
  <c r="BH259" i="2"/>
  <c r="BG259" i="2"/>
  <c r="BF259" i="2"/>
  <c r="T259" i="2"/>
  <c r="R259" i="2"/>
  <c r="P259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8" i="2"/>
  <c r="BH248" i="2"/>
  <c r="BG248" i="2"/>
  <c r="BF248" i="2"/>
  <c r="T248" i="2"/>
  <c r="R248" i="2"/>
  <c r="P248" i="2"/>
  <c r="BI245" i="2"/>
  <c r="BH245" i="2"/>
  <c r="BG245" i="2"/>
  <c r="BF245" i="2"/>
  <c r="T245" i="2"/>
  <c r="R245" i="2"/>
  <c r="P245" i="2"/>
  <c r="BI241" i="2"/>
  <c r="BH241" i="2"/>
  <c r="BG241" i="2"/>
  <c r="BF241" i="2"/>
  <c r="T241" i="2"/>
  <c r="R241" i="2"/>
  <c r="P241" i="2"/>
  <c r="BI238" i="2"/>
  <c r="BH238" i="2"/>
  <c r="BG238" i="2"/>
  <c r="BF238" i="2"/>
  <c r="T238" i="2"/>
  <c r="R238" i="2"/>
  <c r="P238" i="2"/>
  <c r="BI233" i="2"/>
  <c r="BH233" i="2"/>
  <c r="BG233" i="2"/>
  <c r="BF233" i="2"/>
  <c r="T233" i="2"/>
  <c r="R233" i="2"/>
  <c r="P233" i="2"/>
  <c r="BI231" i="2"/>
  <c r="BH231" i="2"/>
  <c r="BG231" i="2"/>
  <c r="BF231" i="2"/>
  <c r="T231" i="2"/>
  <c r="R231" i="2"/>
  <c r="P231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1" i="2"/>
  <c r="BH221" i="2"/>
  <c r="BG221" i="2"/>
  <c r="BF221" i="2"/>
  <c r="T221" i="2"/>
  <c r="R221" i="2"/>
  <c r="P221" i="2"/>
  <c r="BI216" i="2"/>
  <c r="BH216" i="2"/>
  <c r="BG216" i="2"/>
  <c r="BF216" i="2"/>
  <c r="T216" i="2"/>
  <c r="R216" i="2"/>
  <c r="P216" i="2"/>
  <c r="BI211" i="2"/>
  <c r="BH211" i="2"/>
  <c r="BG211" i="2"/>
  <c r="BF211" i="2"/>
  <c r="T211" i="2"/>
  <c r="R211" i="2"/>
  <c r="P211" i="2"/>
  <c r="BI205" i="2"/>
  <c r="BH205" i="2"/>
  <c r="BG205" i="2"/>
  <c r="BF205" i="2"/>
  <c r="T205" i="2"/>
  <c r="R205" i="2"/>
  <c r="P205" i="2"/>
  <c r="BI201" i="2"/>
  <c r="BH201" i="2"/>
  <c r="BG201" i="2"/>
  <c r="BF201" i="2"/>
  <c r="T201" i="2"/>
  <c r="R201" i="2"/>
  <c r="P201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0" i="2"/>
  <c r="BH160" i="2"/>
  <c r="BG160" i="2"/>
  <c r="BF160" i="2"/>
  <c r="T160" i="2"/>
  <c r="R160" i="2"/>
  <c r="P160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6" i="2"/>
  <c r="BH146" i="2"/>
  <c r="BG146" i="2"/>
  <c r="BF146" i="2"/>
  <c r="T146" i="2"/>
  <c r="R146" i="2"/>
  <c r="P146" i="2"/>
  <c r="BI141" i="2"/>
  <c r="BH141" i="2"/>
  <c r="BG141" i="2"/>
  <c r="BF141" i="2"/>
  <c r="T141" i="2"/>
  <c r="R141" i="2"/>
  <c r="P141" i="2"/>
  <c r="BI137" i="2"/>
  <c r="BH137" i="2"/>
  <c r="BG137" i="2"/>
  <c r="BF137" i="2"/>
  <c r="T137" i="2"/>
  <c r="R137" i="2"/>
  <c r="P137" i="2"/>
  <c r="BI134" i="2"/>
  <c r="BH134" i="2"/>
  <c r="BG134" i="2"/>
  <c r="BF134" i="2"/>
  <c r="T134" i="2"/>
  <c r="R134" i="2"/>
  <c r="P134" i="2"/>
  <c r="BI131" i="2"/>
  <c r="BH131" i="2"/>
  <c r="BG131" i="2"/>
  <c r="BF131" i="2"/>
  <c r="T131" i="2"/>
  <c r="R131" i="2"/>
  <c r="P131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J119" i="2"/>
  <c r="J118" i="2"/>
  <c r="F118" i="2"/>
  <c r="F116" i="2"/>
  <c r="E114" i="2"/>
  <c r="J90" i="2"/>
  <c r="J89" i="2"/>
  <c r="F89" i="2"/>
  <c r="F87" i="2"/>
  <c r="E85" i="2"/>
  <c r="J16" i="2"/>
  <c r="E16" i="2"/>
  <c r="F119" i="2" s="1"/>
  <c r="J15" i="2"/>
  <c r="J10" i="2"/>
  <c r="J87" i="2" s="1"/>
  <c r="L90" i="1"/>
  <c r="AM90" i="1"/>
  <c r="AM89" i="1"/>
  <c r="L89" i="1"/>
  <c r="AM87" i="1"/>
  <c r="L87" i="1"/>
  <c r="L85" i="1"/>
  <c r="L84" i="1"/>
  <c r="J315" i="2"/>
  <c r="BK314" i="2"/>
  <c r="J314" i="2"/>
  <c r="BK313" i="2"/>
  <c r="J313" i="2"/>
  <c r="BK312" i="2"/>
  <c r="J312" i="2"/>
  <c r="BK311" i="2"/>
  <c r="J311" i="2"/>
  <c r="BK310" i="2"/>
  <c r="J310" i="2"/>
  <c r="BK309" i="2"/>
  <c r="J309" i="2"/>
  <c r="BK308" i="2"/>
  <c r="J308" i="2"/>
  <c r="BK306" i="2"/>
  <c r="J306" i="2"/>
  <c r="BK303" i="2"/>
  <c r="J303" i="2"/>
  <c r="BK301" i="2"/>
  <c r="J301" i="2"/>
  <c r="BK300" i="2"/>
  <c r="J300" i="2"/>
  <c r="BK299" i="2"/>
  <c r="J299" i="2"/>
  <c r="BK297" i="2"/>
  <c r="J297" i="2"/>
  <c r="BK295" i="2"/>
  <c r="J295" i="2"/>
  <c r="BK291" i="2"/>
  <c r="J291" i="2"/>
  <c r="BK287" i="2"/>
  <c r="J287" i="2"/>
  <c r="BK283" i="2"/>
  <c r="J283" i="2"/>
  <c r="BK282" i="2"/>
  <c r="J282" i="2"/>
  <c r="BK279" i="2"/>
  <c r="J279" i="2"/>
  <c r="BK276" i="2"/>
  <c r="J276" i="2"/>
  <c r="BK273" i="2"/>
  <c r="J273" i="2"/>
  <c r="BK270" i="2"/>
  <c r="J270" i="2"/>
  <c r="BK269" i="2"/>
  <c r="J269" i="2"/>
  <c r="BK267" i="2"/>
  <c r="J267" i="2"/>
  <c r="BK265" i="2"/>
  <c r="J265" i="2"/>
  <c r="BK264" i="2"/>
  <c r="J264" i="2"/>
  <c r="BK263" i="2"/>
  <c r="J263" i="2"/>
  <c r="BK262" i="2"/>
  <c r="BK261" i="2"/>
  <c r="J259" i="2"/>
  <c r="J154" i="2"/>
  <c r="BK152" i="2"/>
  <c r="J150" i="2"/>
  <c r="BK146" i="2"/>
  <c r="J131" i="2"/>
  <c r="J126" i="2"/>
  <c r="J125" i="2"/>
  <c r="AS94" i="1"/>
  <c r="J262" i="2"/>
  <c r="J261" i="2"/>
  <c r="BK259" i="2"/>
  <c r="J254" i="2"/>
  <c r="BK253" i="2"/>
  <c r="J253" i="2"/>
  <c r="BK251" i="2"/>
  <c r="J251" i="2"/>
  <c r="BK250" i="2"/>
  <c r="J250" i="2"/>
  <c r="BK248" i="2"/>
  <c r="J248" i="2"/>
  <c r="BK245" i="2"/>
  <c r="J245" i="2"/>
  <c r="BK241" i="2"/>
  <c r="J241" i="2"/>
  <c r="BK238" i="2"/>
  <c r="J238" i="2"/>
  <c r="BK233" i="2"/>
  <c r="J233" i="2"/>
  <c r="BK231" i="2"/>
  <c r="J231" i="2"/>
  <c r="BK229" i="2"/>
  <c r="J229" i="2"/>
  <c r="BK226" i="2"/>
  <c r="J226" i="2"/>
  <c r="BK221" i="2"/>
  <c r="J221" i="2"/>
  <c r="BK216" i="2"/>
  <c r="J216" i="2"/>
  <c r="BK211" i="2"/>
  <c r="J211" i="2"/>
  <c r="J205" i="2"/>
  <c r="BK201" i="2"/>
  <c r="BK194" i="2"/>
  <c r="J194" i="2"/>
  <c r="BK191" i="2"/>
  <c r="J191" i="2"/>
  <c r="BK185" i="2"/>
  <c r="J185" i="2"/>
  <c r="BK182" i="2"/>
  <c r="J182" i="2"/>
  <c r="BK175" i="2"/>
  <c r="J175" i="2"/>
  <c r="BK173" i="2"/>
  <c r="J173" i="2"/>
  <c r="J171" i="2"/>
  <c r="BK169" i="2"/>
  <c r="J167" i="2"/>
  <c r="J165" i="2"/>
  <c r="BK160" i="2"/>
  <c r="J146" i="2"/>
  <c r="J137" i="2"/>
  <c r="BK134" i="2"/>
  <c r="BK205" i="2"/>
  <c r="J201" i="2"/>
  <c r="BK171" i="2"/>
  <c r="J169" i="2"/>
  <c r="BK167" i="2"/>
  <c r="BK165" i="2"/>
  <c r="J160" i="2"/>
  <c r="BK154" i="2"/>
  <c r="J141" i="2"/>
  <c r="J134" i="2"/>
  <c r="BK315" i="2"/>
  <c r="BK254" i="2"/>
  <c r="J152" i="2"/>
  <c r="BK150" i="2"/>
  <c r="BK141" i="2"/>
  <c r="BK137" i="2"/>
  <c r="BK131" i="2"/>
  <c r="BK126" i="2"/>
  <c r="BK125" i="2"/>
  <c r="R124" i="2" l="1"/>
  <c r="T286" i="2"/>
  <c r="R307" i="2"/>
  <c r="BK124" i="2"/>
  <c r="J124" i="2" s="1"/>
  <c r="J96" i="2" s="1"/>
  <c r="BK184" i="2"/>
  <c r="J184" i="2"/>
  <c r="J97" i="2" s="1"/>
  <c r="R184" i="2"/>
  <c r="BK193" i="2"/>
  <c r="J193" i="2"/>
  <c r="J98" i="2" s="1"/>
  <c r="R193" i="2"/>
  <c r="P204" i="2"/>
  <c r="P286" i="2"/>
  <c r="P307" i="2"/>
  <c r="P124" i="2"/>
  <c r="P184" i="2"/>
  <c r="R286" i="2"/>
  <c r="BK307" i="2"/>
  <c r="J307" i="2"/>
  <c r="J104" i="2"/>
  <c r="T124" i="2"/>
  <c r="T184" i="2"/>
  <c r="P193" i="2"/>
  <c r="T193" i="2"/>
  <c r="BK204" i="2"/>
  <c r="J204" i="2" s="1"/>
  <c r="J99" i="2" s="1"/>
  <c r="R204" i="2"/>
  <c r="T204" i="2"/>
  <c r="BK244" i="2"/>
  <c r="J244" i="2" s="1"/>
  <c r="J100" i="2" s="1"/>
  <c r="P244" i="2"/>
  <c r="R244" i="2"/>
  <c r="T244" i="2"/>
  <c r="BK272" i="2"/>
  <c r="J272" i="2"/>
  <c r="J101" i="2" s="1"/>
  <c r="P272" i="2"/>
  <c r="R272" i="2"/>
  <c r="T272" i="2"/>
  <c r="BK286" i="2"/>
  <c r="J286" i="2" s="1"/>
  <c r="J102" i="2" s="1"/>
  <c r="T307" i="2"/>
  <c r="F90" i="2"/>
  <c r="J116" i="2"/>
  <c r="BE126" i="2"/>
  <c r="BE146" i="2"/>
  <c r="BK305" i="2"/>
  <c r="J305" i="2" s="1"/>
  <c r="J103" i="2" s="1"/>
  <c r="BE141" i="2"/>
  <c r="BE152" i="2"/>
  <c r="BE160" i="2"/>
  <c r="BE165" i="2"/>
  <c r="BE201" i="2"/>
  <c r="BE134" i="2"/>
  <c r="BE150" i="2"/>
  <c r="BE154" i="2"/>
  <c r="BE167" i="2"/>
  <c r="BE169" i="2"/>
  <c r="BE171" i="2"/>
  <c r="BE173" i="2"/>
  <c r="BE175" i="2"/>
  <c r="BE182" i="2"/>
  <c r="BE185" i="2"/>
  <c r="BE191" i="2"/>
  <c r="BE194" i="2"/>
  <c r="BE205" i="2"/>
  <c r="BE211" i="2"/>
  <c r="BE216" i="2"/>
  <c r="BE221" i="2"/>
  <c r="BE226" i="2"/>
  <c r="BE229" i="2"/>
  <c r="BE231" i="2"/>
  <c r="BE233" i="2"/>
  <c r="BE238" i="2"/>
  <c r="BE241" i="2"/>
  <c r="BE245" i="2"/>
  <c r="BE248" i="2"/>
  <c r="BE250" i="2"/>
  <c r="BE251" i="2"/>
  <c r="BE253" i="2"/>
  <c r="BE254" i="2"/>
  <c r="BE261" i="2"/>
  <c r="BE125" i="2"/>
  <c r="BE131" i="2"/>
  <c r="BE137" i="2"/>
  <c r="BE259" i="2"/>
  <c r="BE262" i="2"/>
  <c r="BE263" i="2"/>
  <c r="BE264" i="2"/>
  <c r="BE265" i="2"/>
  <c r="BE267" i="2"/>
  <c r="BE269" i="2"/>
  <c r="BE270" i="2"/>
  <c r="BE273" i="2"/>
  <c r="BE276" i="2"/>
  <c r="BE279" i="2"/>
  <c r="BE282" i="2"/>
  <c r="BE283" i="2"/>
  <c r="BE287" i="2"/>
  <c r="BE291" i="2"/>
  <c r="BE295" i="2"/>
  <c r="BE297" i="2"/>
  <c r="BE299" i="2"/>
  <c r="BE300" i="2"/>
  <c r="BE301" i="2"/>
  <c r="BE303" i="2"/>
  <c r="BE306" i="2"/>
  <c r="BE308" i="2"/>
  <c r="BE309" i="2"/>
  <c r="BE310" i="2"/>
  <c r="BE311" i="2"/>
  <c r="BE312" i="2"/>
  <c r="BE313" i="2"/>
  <c r="BE314" i="2"/>
  <c r="BE315" i="2"/>
  <c r="J32" i="2"/>
  <c r="AW95" i="1"/>
  <c r="F33" i="2"/>
  <c r="BB95" i="1" s="1"/>
  <c r="BB94" i="1" s="1"/>
  <c r="W31" i="1" s="1"/>
  <c r="F32" i="2"/>
  <c r="BA95" i="1" s="1"/>
  <c r="BA94" i="1" s="1"/>
  <c r="AW94" i="1" s="1"/>
  <c r="AK30" i="1" s="1"/>
  <c r="F34" i="2"/>
  <c r="BC95" i="1"/>
  <c r="BC94" i="1"/>
  <c r="W32" i="1" s="1"/>
  <c r="F35" i="2"/>
  <c r="BD95" i="1"/>
  <c r="BD94" i="1"/>
  <c r="W33" i="1" s="1"/>
  <c r="R123" i="2" l="1"/>
  <c r="R122" i="2" s="1"/>
  <c r="T123" i="2"/>
  <c r="T122" i="2"/>
  <c r="P123" i="2"/>
  <c r="P122" i="2" s="1"/>
  <c r="AU95" i="1" s="1"/>
  <c r="AU94" i="1" s="1"/>
  <c r="BK123" i="2"/>
  <c r="J123" i="2" s="1"/>
  <c r="J95" i="2" s="1"/>
  <c r="AY94" i="1"/>
  <c r="F31" i="2"/>
  <c r="AZ95" i="1" s="1"/>
  <c r="AZ94" i="1" s="1"/>
  <c r="W29" i="1" s="1"/>
  <c r="J31" i="2"/>
  <c r="AV95" i="1" s="1"/>
  <c r="AT95" i="1" s="1"/>
  <c r="AX94" i="1"/>
  <c r="W30" i="1"/>
  <c r="BK122" i="2" l="1"/>
  <c r="J122" i="2" s="1"/>
  <c r="J94" i="2" s="1"/>
  <c r="AV94" i="1"/>
  <c r="AK29" i="1"/>
  <c r="AT94" i="1" l="1"/>
  <c r="J28" i="2"/>
  <c r="AG95" i="1"/>
  <c r="AG94" i="1" s="1"/>
  <c r="AK26" i="1" s="1"/>
  <c r="AK35" i="1" s="1"/>
  <c r="AN94" i="1" l="1"/>
  <c r="J37" i="2"/>
  <c r="AN95" i="1"/>
</calcChain>
</file>

<file path=xl/sharedStrings.xml><?xml version="1.0" encoding="utf-8"?>
<sst xmlns="http://schemas.openxmlformats.org/spreadsheetml/2006/main" count="2231" uniqueCount="464">
  <si>
    <t>Export Komplet</t>
  </si>
  <si>
    <t/>
  </si>
  <si>
    <t>2.0</t>
  </si>
  <si>
    <t>ZAMOK</t>
  </si>
  <si>
    <t>False</t>
  </si>
  <si>
    <t>{e6b79547-0bd3-470a-9850-a50766057cd8}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</si>
  <si>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</si>
  <si>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</si>
  <si>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</si>
  <si>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</si>
  <si>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</si>
  <si>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</si>
  <si>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</si>
  <si>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</si>
  <si>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20079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</si>
  <si>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</si>
  <si>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</si>
  <si>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Chodníky podél III/32249 Bořice</t>
  </si>
  <si>
    <t>KSO:</t>
  </si>
  <si>
    <t>CC-CZ:</t>
  </si>
  <si>
    <t>Místo:</t>
  </si>
  <si>
    <t>Bořice</t>
  </si>
  <si>
    <t>Datum:</t>
  </si>
  <si>
    <t>26. 11. 2020</t>
  </si>
  <si>
    <t>Zadavatel:</t>
  </si>
  <si>
    <t>IČ:</t>
  </si>
  <si>
    <t>Obec Bořice, Bořice č.p. 83, 538 62 Hrochův Týnec</t>
  </si>
  <si>
    <t>DIČ:</t>
  </si>
  <si>
    <t>Uchazeč:</t>
  </si>
  <si>
    <t>Vyplň údaj</t>
  </si>
  <si>
    <t>Projektant:</t>
  </si>
  <si>
    <t>25292161</t>
  </si>
  <si>
    <t>PRODIN a.s., K Vápence 2745, 530 02 Pardubice</t>
  </si>
  <si>
    <t>CZ25292161</t>
  </si>
  <si>
    <t>True</t>
  </si>
  <si>
    <t>Zpracovatel:</t>
  </si>
  <si>
    <t>Ing. Ondřej Ťupa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</si>
  <si>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</si>
  <si>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</si>
  <si>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</si>
  <si>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</si>
  <si>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</si>
  <si>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</si>
  <si>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</si>
  <si>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</si>
  <si>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</si>
  <si>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</si>
  <si>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</si>
  <si>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</si>
  <si>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</si>
  <si>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</si>
  <si>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</si>
  <si>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</si>
  <si>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</si>
  <si>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</si>
  <si>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</si>
  <si>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</si>
  <si>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</si>
  <si>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</si>
  <si>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</si>
  <si>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</si>
  <si>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</si>
  <si>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</si>
  <si>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</si>
  <si>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</si>
  <si>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</si>
  <si>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</si>
  <si>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</si>
  <si>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</si>
  <si>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</si>
  <si>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</si>
  <si>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</si>
  <si>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</si>
  <si>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</si>
  <si>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</si>
  <si>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</si>
  <si>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</si>
  <si>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</si>
  <si>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</si>
  <si>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</si>
  <si>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</si>
  <si>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</si>
  <si>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</si>
  <si>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</si>
  <si>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</si>
  <si>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</si>
  <si>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</si>
  <si>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</si>
  <si>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</si>
  <si>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</si>
  <si>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</si>
  <si>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</si>
  <si>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 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</si>
  <si>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</si>
  <si>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</si>
  <si>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</si>
  <si>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</si>
  <si>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</si>
  <si>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</si>
  <si>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  Přesun sutě</t>
  </si>
  <si>
    <t xml:space="preserve">    998 -  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</si>
  <si>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</si>
  <si>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</si>
  <si>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</si>
  <si>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</si>
  <si>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</si>
  <si>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</si>
  <si>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</si>
  <si>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</si>
  <si>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</si>
  <si>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</si>
  <si>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</si>
  <si>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</si>
  <si>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</si>
  <si>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</si>
  <si>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</si>
  <si>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 Práce a dodávky HSV</t>
  </si>
  <si>
    <t>ROZPOCET</t>
  </si>
  <si>
    <t>Zemní práce</t>
  </si>
  <si>
    <t>K</t>
  </si>
  <si>
    <t>113106185</t>
  </si>
  <si>
    <t>Rozebrání dlažeb vozovek z drobných kostek s ložem z kameniva strojně pl do 50 m2</t>
  </si>
  <si>
    <t>m2</t>
  </si>
  <si>
    <t>CS ÚRS 2020 01</t>
  </si>
  <si>
    <t>4</t>
  </si>
  <si>
    <t>990110189</t>
  </si>
  <si>
    <t>113107222</t>
  </si>
  <si>
    <t>Odstranění podkladu z kameniva drceného tl 200 mm strojně pl přes 200 m2</t>
  </si>
  <si>
    <t>1360018491</t>
  </si>
  <si>
    <t>P</t>
  </si>
  <si>
    <t>Poznámka k položce:_x000D_
Odečteno z 3D modelu</t>
  </si>
  <si>
    <t>VV</t>
  </si>
  <si>
    <t>"tl. 200 mm"225</t>
  </si>
  <si>
    <t>"tl. 150 mm"50</t>
  </si>
  <si>
    <t>Součet</t>
  </si>
  <si>
    <t>3</t>
  </si>
  <si>
    <t>122151102</t>
  </si>
  <si>
    <t>Odkopávky a prokopávky nezapažené v hornině třídy těžitelnosti I, skupiny 1 a 2 objem do 50 m3 strojně</t>
  </si>
  <si>
    <t>m3</t>
  </si>
  <si>
    <t>-1047540488</t>
  </si>
  <si>
    <t>Poznámka k položce:_x000D_
Odečteno z 3D modelu.</t>
  </si>
  <si>
    <t>1062,5*0,1</t>
  </si>
  <si>
    <t>122251104</t>
  </si>
  <si>
    <t>Odkopávky a prokopávky nezapažené v hornině třídy těžitelnosti I, skupiny 3 objem do 500 m3 strojně</t>
  </si>
  <si>
    <t>-1141830222</t>
  </si>
  <si>
    <t>35+26+24,5+51+44,85+44,9</t>
  </si>
  <si>
    <t>5</t>
  </si>
  <si>
    <t>162251102</t>
  </si>
  <si>
    <t>Vodorovné přemístění do 50 m výkopku/sypaniny z horniny třídy těžitelnosti I, skupiny 1 až 3</t>
  </si>
  <si>
    <t>1630052212</t>
  </si>
  <si>
    <t>"ohumusování"121*0,15</t>
  </si>
  <si>
    <t>"zásyp"79,3</t>
  </si>
  <si>
    <t>6</t>
  </si>
  <si>
    <t>162751117</t>
  </si>
  <si>
    <t>Vodorovné přemístění do 10000 m výkopku/sypaniny z horniny třídy těžitelnosti I, skupiny 1 až 3</t>
  </si>
  <si>
    <t>437837997</t>
  </si>
  <si>
    <t>"odkopávky"106,25+226,25</t>
  </si>
  <si>
    <t>"zásyp "-79,3</t>
  </si>
  <si>
    <t>"ohumusování"-121*0,15</t>
  </si>
  <si>
    <t>7</t>
  </si>
  <si>
    <t>167151101</t>
  </si>
  <si>
    <t>Nakládání výkopku z hornin třídy těžitelnosti I, skupiny 1 až 3 do 100 m3</t>
  </si>
  <si>
    <t>-1554639998</t>
  </si>
  <si>
    <t>8</t>
  </si>
  <si>
    <t>171201221</t>
  </si>
  <si>
    <t>Poplatek za uložení na skládce (skládkovné) zeminy a kamení kód odpadu 17 05 04</t>
  </si>
  <si>
    <t>t</t>
  </si>
  <si>
    <t>1034514125</t>
  </si>
  <si>
    <t>235,05*1,8</t>
  </si>
  <si>
    <t>9</t>
  </si>
  <si>
    <t>171251201</t>
  </si>
  <si>
    <t>Uložení sypaniny na skládky nebo meziskládky</t>
  </si>
  <si>
    <t>2138815131</t>
  </si>
  <si>
    <t>235,05+97,45</t>
  </si>
  <si>
    <t>10</t>
  </si>
  <si>
    <t>174151101</t>
  </si>
  <si>
    <t>Zásyp jam, šachet rýh nebo kolem objektů sypaninou se zhutněním</t>
  </si>
  <si>
    <t>-1239638270</t>
  </si>
  <si>
    <t>"vybouraná UV"2*1,5*1,5*1,5</t>
  </si>
  <si>
    <t>"vyrovnávky a podklad konstrukce chodníku v místech násypů"40,5</t>
  </si>
  <si>
    <t>"napojení dvorní vpusti"3*10*1*1,1</t>
  </si>
  <si>
    <t>11</t>
  </si>
  <si>
    <t>175111101</t>
  </si>
  <si>
    <t>Obsypání potrubí ručně sypaninou bez prohození, uloženou do 3 m</t>
  </si>
  <si>
    <t>-768460140</t>
  </si>
  <si>
    <t xml:space="preserve">Poznámka k položce:_x000D_
odečteno z výkresu C.3.1.Koordinační situace km 0,000-0,500, C.3.2. Koordinační situace km 0,500-0,700 , D.1.2.3. Vzorové příčné řezy </t>
  </si>
  <si>
    <t>"Š"2*1,5*1,5*1,8-2*3,14*0,45*0,45*1,7</t>
  </si>
  <si>
    <t>"napojení dvorní vpusti"3*10*1*0,3</t>
  </si>
  <si>
    <t>12</t>
  </si>
  <si>
    <t>M</t>
  </si>
  <si>
    <t>58344171</t>
  </si>
  <si>
    <t>štěrkodrť frakce 0/32</t>
  </si>
  <si>
    <t>-1994885265</t>
  </si>
  <si>
    <t>14,938*2 'Přepočtené koeficientem množství</t>
  </si>
  <si>
    <t>13</t>
  </si>
  <si>
    <t>181311103</t>
  </si>
  <si>
    <t>Rozprostření ornice tl vrstvy do 200 mm v rovině nebo ve svahu do 1:5 ručně</t>
  </si>
  <si>
    <t>638466284</t>
  </si>
  <si>
    <t>14</t>
  </si>
  <si>
    <t>181411131</t>
  </si>
  <si>
    <t>Založení parkového trávníku výsevem plochy do 1000 m2 v rovině a ve svahu do 1:5</t>
  </si>
  <si>
    <t>1001765101</t>
  </si>
  <si>
    <t xml:space="preserve">Poznámka k položce:_x000D_
odečteno z výkresu C.3.1.Koordinační situace km 0,000-0,500, C.3.2. Koordinační situace km 0,500-0,700 </t>
  </si>
  <si>
    <t>005724100</t>
  </si>
  <si>
    <t>osivo směs travní parková</t>
  </si>
  <si>
    <t>kg</t>
  </si>
  <si>
    <t>334635101</t>
  </si>
  <si>
    <t>121*0,035 'Přepočtené koeficientem množství</t>
  </si>
  <si>
    <t>16</t>
  </si>
  <si>
    <t>181951111</t>
  </si>
  <si>
    <t>Úprava pláně v hornině třídy těžitelnosti I, skupiny 1 až 3 bez zhutnění</t>
  </si>
  <si>
    <t>-904376097</t>
  </si>
  <si>
    <t>Poznámka k položce:_x000D_
odečteno z výkresu C.3.1.Koordinační situace km 0,000-0,500, C.3.2. Koordinační situace km 0,500-0,700</t>
  </si>
  <si>
    <t>17</t>
  </si>
  <si>
    <t>181951112</t>
  </si>
  <si>
    <t>Úprava pláně v hornině třídy těžitelnosti I, skupiny 1 až 3 se zhutněním</t>
  </si>
  <si>
    <t>-740719787</t>
  </si>
  <si>
    <t>"chodník"719,6+18</t>
  </si>
  <si>
    <t>"přejezdy sjedy"159,6</t>
  </si>
  <si>
    <t>"pojezdová plocha"69</t>
  </si>
  <si>
    <t>"obrubníky"586*0,3</t>
  </si>
  <si>
    <t>18</t>
  </si>
  <si>
    <t>182251101</t>
  </si>
  <si>
    <t>Svahování násypů</t>
  </si>
  <si>
    <t>-629685143</t>
  </si>
  <si>
    <t>Zakládání</t>
  </si>
  <si>
    <t>19</t>
  </si>
  <si>
    <t>213141111</t>
  </si>
  <si>
    <t>Zřízení vrstvy z geotextilie v rovině nebo ve sklonu do 1:5 š do 3 m</t>
  </si>
  <si>
    <t>1679234485</t>
  </si>
  <si>
    <t>20</t>
  </si>
  <si>
    <t>69311174</t>
  </si>
  <si>
    <t>geotextilie PP s ÚV stabilizací 400g/m2</t>
  </si>
  <si>
    <t>741423484</t>
  </si>
  <si>
    <t>966,2*1,15 'Přepočtené koeficientem množství</t>
  </si>
  <si>
    <t>Vodorovné konstrukce</t>
  </si>
  <si>
    <t>451561111</t>
  </si>
  <si>
    <t>Lože pod dlažby z kameniva drceného drobného vrstva tl do 100 mm</t>
  </si>
  <si>
    <t>-211220830</t>
  </si>
  <si>
    <t>fr. 4/8</t>
  </si>
  <si>
    <t>22</t>
  </si>
  <si>
    <t>451573111</t>
  </si>
  <si>
    <t>Lože pod potrubí otevřený výkop ze štěrkopísku</t>
  </si>
  <si>
    <t>976846100</t>
  </si>
  <si>
    <t>"napojení dvorní vpusti"3*10*1*0,1</t>
  </si>
  <si>
    <t>Komunikace pozemní</t>
  </si>
  <si>
    <t>23</t>
  </si>
  <si>
    <t>564861111</t>
  </si>
  <si>
    <t>Podklad ze štěrkodrtě ŠD tl 200 mm</t>
  </si>
  <si>
    <t>-1905208120</t>
  </si>
  <si>
    <t>24</t>
  </si>
  <si>
    <t>564941412</t>
  </si>
  <si>
    <t>Podklad z asfaltového recyklátu tl 120 mm</t>
  </si>
  <si>
    <t>-360228067</t>
  </si>
  <si>
    <t>25</t>
  </si>
  <si>
    <t>564951411</t>
  </si>
  <si>
    <t>Podklad z asfaltového recyklátu tl 130 mm</t>
  </si>
  <si>
    <t>706144258</t>
  </si>
  <si>
    <t>26</t>
  </si>
  <si>
    <t>567132115</t>
  </si>
  <si>
    <t>Podklad ze směsi stmelené cementem SC C 8/10 (KSC I) tl 200 mm</t>
  </si>
  <si>
    <t>1990065557</t>
  </si>
  <si>
    <t>27</t>
  </si>
  <si>
    <t>596211113</t>
  </si>
  <si>
    <t>Kladení zámkové dlažby komunikací pro pěší tl 60 mm skupiny A pl přes 300 m2</t>
  </si>
  <si>
    <t>-263550911</t>
  </si>
  <si>
    <t>28</t>
  </si>
  <si>
    <t>59245006</t>
  </si>
  <si>
    <t>dlažba tvar obdélník betonová pro nevidomé 200x100x60mm ČERVENÁ</t>
  </si>
  <si>
    <t>-1067122568</t>
  </si>
  <si>
    <t>18*1,03 'Přepočtené koeficientem množství</t>
  </si>
  <si>
    <t>29</t>
  </si>
  <si>
    <t>59245022</t>
  </si>
  <si>
    <t>dlažba zámková tvaru I kraj 200x165x60mm přírodní</t>
  </si>
  <si>
    <t>1298277925</t>
  </si>
  <si>
    <t>719,6*1,01 'Přepočtené koeficientem množství</t>
  </si>
  <si>
    <t>30</t>
  </si>
  <si>
    <t>596212213</t>
  </si>
  <si>
    <t>Kladení zámkové dlažby pozemních komunikací tl 80 mm skupiny A pl přes 300 m2</t>
  </si>
  <si>
    <t>1309016667</t>
  </si>
  <si>
    <t>31</t>
  </si>
  <si>
    <t>59245226</t>
  </si>
  <si>
    <t>dlažba tvar obdélník betonová pro nevidomé 200x100x80mm ČERVENÁ</t>
  </si>
  <si>
    <t>-1827902936</t>
  </si>
  <si>
    <t>69*1,03 'Přepočtené koeficientem množství</t>
  </si>
  <si>
    <t>32</t>
  </si>
  <si>
    <t>59245010</t>
  </si>
  <si>
    <t>dlažba zámková tvaru I 200x165x80mm barevná</t>
  </si>
  <si>
    <t>-2057018428</t>
  </si>
  <si>
    <t>159,6*1,02 'Přepočtené koeficientem množství</t>
  </si>
  <si>
    <t>Trubní vedení</t>
  </si>
  <si>
    <t>33</t>
  </si>
  <si>
    <t>871265211</t>
  </si>
  <si>
    <t>Kanalizační potrubí z tvrdého PVC jednovrstvé tuhost třídy SN4 DN 110</t>
  </si>
  <si>
    <t>m</t>
  </si>
  <si>
    <t>578215563</t>
  </si>
  <si>
    <t>3*10</t>
  </si>
  <si>
    <t>34</t>
  </si>
  <si>
    <t>877260310</t>
  </si>
  <si>
    <t>Montáž kolen na kanalizačním potrubí z PP trub hladkých plnostěnných DN 100</t>
  </si>
  <si>
    <t>kus</t>
  </si>
  <si>
    <t>34166555</t>
  </si>
  <si>
    <t>35</t>
  </si>
  <si>
    <t>28617170</t>
  </si>
  <si>
    <t>koleno kanalizační PP SN16 30° DN 100</t>
  </si>
  <si>
    <t>1940847487</t>
  </si>
  <si>
    <t>36</t>
  </si>
  <si>
    <t>877265261</t>
  </si>
  <si>
    <t>Montáž dvorní vpusti z tvrdého PVC-systém KG DN 110</t>
  </si>
  <si>
    <t>1394870545</t>
  </si>
  <si>
    <t>37</t>
  </si>
  <si>
    <t>56231165</t>
  </si>
  <si>
    <t>vtok DN 110 se svislým odtokem plast 244x244mm/litina 226x226mm se sifonovou vložkou</t>
  </si>
  <si>
    <t>476986752</t>
  </si>
  <si>
    <t>38</t>
  </si>
  <si>
    <t>890411851</t>
  </si>
  <si>
    <t>Bourání šachet z prefabrikovaných skruží strojně obestavěného prostoru do 1,5 m3</t>
  </si>
  <si>
    <t>1354233320</t>
  </si>
  <si>
    <t>"UV"2*(1*1*1,5)</t>
  </si>
  <si>
    <t>"Š"2*1,5*1,5*1,8</t>
  </si>
  <si>
    <t>39</t>
  </si>
  <si>
    <t>894411111</t>
  </si>
  <si>
    <t>Zřízení šachet kanalizačních z betonových dílců na potrubí DN do 200 dno beton tř. C 25/30</t>
  </si>
  <si>
    <t>388340405</t>
  </si>
  <si>
    <t>40</t>
  </si>
  <si>
    <t>59224023</t>
  </si>
  <si>
    <t>dno betonové šachtové DN 200 betonový žlab i nástupnice 100x63,5x15cm</t>
  </si>
  <si>
    <t>-1934226179</t>
  </si>
  <si>
    <t>41</t>
  </si>
  <si>
    <t>59224078</t>
  </si>
  <si>
    <t>skruž betonová DN 1000x250, 100x25x9cm, bez stupadel</t>
  </si>
  <si>
    <t>-250598261</t>
  </si>
  <si>
    <t>42</t>
  </si>
  <si>
    <t>592241353</t>
  </si>
  <si>
    <t>prstenec šachtový vyrovnávací betonový 60mm</t>
  </si>
  <si>
    <t>-1429014952</t>
  </si>
  <si>
    <t>43</t>
  </si>
  <si>
    <t>592240564</t>
  </si>
  <si>
    <t xml:space="preserve">kónus pro kanalizační šachty </t>
  </si>
  <si>
    <t>-125376741</t>
  </si>
  <si>
    <t>44</t>
  </si>
  <si>
    <t>894812612</t>
  </si>
  <si>
    <t>Vyříznutí a utěsnění otvoru ve stěně šachty DN 160</t>
  </si>
  <si>
    <t>-1109119524</t>
  </si>
  <si>
    <t>45</t>
  </si>
  <si>
    <t>899104112</t>
  </si>
  <si>
    <t>Osazení poklopů litinových nebo ocelových včetně rámů pro třídu zatížení D400, E600</t>
  </si>
  <si>
    <t>-238136641</t>
  </si>
  <si>
    <t>46</t>
  </si>
  <si>
    <t>28661935</t>
  </si>
  <si>
    <t>poklop šachtový litinový dno DN 600 pro třídu zatížení D400</t>
  </si>
  <si>
    <t>188953531</t>
  </si>
  <si>
    <t>47</t>
  </si>
  <si>
    <t>899331111</t>
  </si>
  <si>
    <t>Výšková úprava uličního vstupu nebo vpusti do 200 mm zvýšením poklopu</t>
  </si>
  <si>
    <t>-1644522008</t>
  </si>
  <si>
    <t>Ostatní konstrukce a práce, bourání</t>
  </si>
  <si>
    <t>48</t>
  </si>
  <si>
    <t>913111110</t>
  </si>
  <si>
    <t>Ochrana inženýrských sítí během výstavby</t>
  </si>
  <si>
    <t>soubor</t>
  </si>
  <si>
    <t>1872691077</t>
  </si>
  <si>
    <t>"pomocné práce a zajištění sítí během stavby. Fyzická ochrana plynovodu (panely 80m ) Silové a datové kabely (chráničky 420 m )"1</t>
  </si>
  <si>
    <t>49</t>
  </si>
  <si>
    <t>913111113</t>
  </si>
  <si>
    <t>Demontáž a montáž sloupku délky do 2 m a dopravní značky</t>
  </si>
  <si>
    <t>937441529</t>
  </si>
  <si>
    <t>"přesunutí dopravního značení"10</t>
  </si>
  <si>
    <t>50</t>
  </si>
  <si>
    <t>916231213</t>
  </si>
  <si>
    <t>Osazení chodníkového obrubníku betonového stojatého s boční opěrou do lože z betonu prostého</t>
  </si>
  <si>
    <t>-170935445</t>
  </si>
  <si>
    <t>162+424</t>
  </si>
  <si>
    <t>51</t>
  </si>
  <si>
    <t>59217017</t>
  </si>
  <si>
    <t>obrubník betonový chodníkový 1000x100x250mm</t>
  </si>
  <si>
    <t>-2018609870</t>
  </si>
  <si>
    <t>52</t>
  </si>
  <si>
    <t>916991121</t>
  </si>
  <si>
    <t>Lože pod obrubníky, krajníky nebo obruby z dlažebních kostek z betonu prostého</t>
  </si>
  <si>
    <t>527997183</t>
  </si>
  <si>
    <t>586*0,3*0,06</t>
  </si>
  <si>
    <t>997</t>
  </si>
  <si>
    <t xml:space="preserve">  Přesun sutě</t>
  </si>
  <si>
    <t>53</t>
  </si>
  <si>
    <t>997221551</t>
  </si>
  <si>
    <t>Vodorovná doprava suti ze sypkých materiálů do 1 km</t>
  </si>
  <si>
    <t>642721995</t>
  </si>
  <si>
    <t>"kamenivo"79,75</t>
  </si>
  <si>
    <t>"kostka drobná"16</t>
  </si>
  <si>
    <t>54</t>
  </si>
  <si>
    <t>997221559</t>
  </si>
  <si>
    <t>Příplatek ZKD 1 km u vodorovné dopravy suti ze sypkých materiálů</t>
  </si>
  <si>
    <t>1629595345</t>
  </si>
  <si>
    <t>"kamenivo"79,75*9</t>
  </si>
  <si>
    <t>"kostka drobná na skládku investora"16*1</t>
  </si>
  <si>
    <t>55</t>
  </si>
  <si>
    <t>997221571</t>
  </si>
  <si>
    <t>Vodorovná doprava vybouraných hmot do 1 km</t>
  </si>
  <si>
    <t>713793306</t>
  </si>
  <si>
    <t>"šachty"16,35</t>
  </si>
  <si>
    <t>56</t>
  </si>
  <si>
    <t>997221579</t>
  </si>
  <si>
    <t>Příplatek ZKD 1 km u vodorovné dopravy vybouraných hmot</t>
  </si>
  <si>
    <t>2082244480</t>
  </si>
  <si>
    <t>16,35*9</t>
  </si>
  <si>
    <t>57</t>
  </si>
  <si>
    <t>997221611</t>
  </si>
  <si>
    <t>Nakládání suti na dopravní prostředky pro vodorovnou dopravu</t>
  </si>
  <si>
    <t>878563728</t>
  </si>
  <si>
    <t>58</t>
  </si>
  <si>
    <t>997221612</t>
  </si>
  <si>
    <t>Nakládání vybouraných hmot na dopravní prostředky pro vodorovnou dopravu</t>
  </si>
  <si>
    <t>388593888</t>
  </si>
  <si>
    <t>59</t>
  </si>
  <si>
    <t>997221615</t>
  </si>
  <si>
    <t>Poplatek za uložení na skládce (skládkovné) stavebního odpadu betonového kód odpadu 17 01 01</t>
  </si>
  <si>
    <t>-159185847</t>
  </si>
  <si>
    <t>60</t>
  </si>
  <si>
    <t>997221655</t>
  </si>
  <si>
    <t>311852287</t>
  </si>
  <si>
    <t>998</t>
  </si>
  <si>
    <t xml:space="preserve">  Přesun hmot</t>
  </si>
  <si>
    <t>61</t>
  </si>
  <si>
    <t>998223011</t>
  </si>
  <si>
    <t>Přesun hmot pro pozemní komunikace s krytem dlážděným</t>
  </si>
  <si>
    <t>-950709937</t>
  </si>
  <si>
    <t>VRN</t>
  </si>
  <si>
    <t>Vedlejší rozpočtové náklady</t>
  </si>
  <si>
    <t>62</t>
  </si>
  <si>
    <t>012103001</t>
  </si>
  <si>
    <t xml:space="preserve">Geodetické práce před výstavbou - vytyčení stavby </t>
  </si>
  <si>
    <t>1024</t>
  </si>
  <si>
    <t>-738147121</t>
  </si>
  <si>
    <t>63</t>
  </si>
  <si>
    <t>012103002</t>
  </si>
  <si>
    <t>Geodetické práce - vytyčení inženýrských sítí</t>
  </si>
  <si>
    <t>-497791945</t>
  </si>
  <si>
    <t>64</t>
  </si>
  <si>
    <t>012303001</t>
  </si>
  <si>
    <t xml:space="preserve">Geodetické práce po výstavbě - zaměření skutečného provedení stavby </t>
  </si>
  <si>
    <t>924659987</t>
  </si>
  <si>
    <t>65</t>
  </si>
  <si>
    <t>013254001</t>
  </si>
  <si>
    <t>Dokumentace skutečného provedení stavby</t>
  </si>
  <si>
    <t>-407781806</t>
  </si>
  <si>
    <t>66</t>
  </si>
  <si>
    <t>030001001</t>
  </si>
  <si>
    <t>Zařízení staveniště</t>
  </si>
  <si>
    <t xml:space="preserve">soubor </t>
  </si>
  <si>
    <t>-1475480831</t>
  </si>
  <si>
    <t>67</t>
  </si>
  <si>
    <t>041403002</t>
  </si>
  <si>
    <t>Zajištění stavby  -  DIO</t>
  </si>
  <si>
    <t>-110113592</t>
  </si>
  <si>
    <t>68</t>
  </si>
  <si>
    <t>041403003</t>
  </si>
  <si>
    <t>Zajištění stavby  - BOZP</t>
  </si>
  <si>
    <t>1673579898</t>
  </si>
  <si>
    <t>69</t>
  </si>
  <si>
    <t>043002001</t>
  </si>
  <si>
    <t xml:space="preserve">Statická zkouška hutnění zemní pláně </t>
  </si>
  <si>
    <t>-1430913698</t>
  </si>
  <si>
    <t>"statická deska"4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</si>
</sst>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2"/>
      <c r="AQ5" s="22"/>
      <c r="AR5" s="20"/>
      <c r="BE5" s="260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6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2"/>
      <c r="AQ6" s="22"/>
      <c r="AR6" s="20"/>
      <c r="BE6" s="261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1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1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1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1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1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1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1"/>
      <c r="BS13" s="17" t="s">
        <v>6</v>
      </c>
    </row>
    <row r="14" spans="1:74" ht="12.75">
      <c r="B14" s="21"/>
      <c r="C14" s="22"/>
      <c r="D14" s="22"/>
      <c r="E14" s="266" t="s">
        <v>29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1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1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261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261"/>
      <c r="BS17" s="17" t="s">
        <v>34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1"/>
      <c r="BS18" s="17" t="s">
        <v>6</v>
      </c>
    </row>
    <row r="19" spans="1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1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1"/>
      <c r="BS20" s="17" t="s">
        <v>34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1"/>
    </row>
    <row r="22" spans="1:71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1"/>
    </row>
    <row r="23" spans="1:71" s="1" customFormat="1" ht="16.5" customHeight="1">
      <c r="B23" s="21"/>
      <c r="C23" s="22"/>
      <c r="D23" s="22"/>
      <c r="E23" s="268" t="s">
        <v>1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2"/>
      <c r="AP23" s="22"/>
      <c r="AQ23" s="22"/>
      <c r="AR23" s="20"/>
      <c r="BE23" s="261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1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1"/>
    </row>
    <row r="26" spans="1:71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9">
        <f>ROUND(AG94,2)</f>
        <v>0</v>
      </c>
      <c r="AL26" s="270"/>
      <c r="AM26" s="270"/>
      <c r="AN26" s="270"/>
      <c r="AO26" s="270"/>
      <c r="AP26" s="36"/>
      <c r="AQ26" s="36"/>
      <c r="AR26" s="39"/>
      <c r="BE26" s="261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1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1" t="s">
        <v>39</v>
      </c>
      <c r="M28" s="271"/>
      <c r="N28" s="271"/>
      <c r="O28" s="271"/>
      <c r="P28" s="271"/>
      <c r="Q28" s="36"/>
      <c r="R28" s="36"/>
      <c r="S28" s="36"/>
      <c r="T28" s="36"/>
      <c r="U28" s="36"/>
      <c r="V28" s="36"/>
      <c r="W28" s="271" t="s">
        <v>40</v>
      </c>
      <c r="X28" s="271"/>
      <c r="Y28" s="271"/>
      <c r="Z28" s="271"/>
      <c r="AA28" s="271"/>
      <c r="AB28" s="271"/>
      <c r="AC28" s="271"/>
      <c r="AD28" s="271"/>
      <c r="AE28" s="271"/>
      <c r="AF28" s="36"/>
      <c r="AG28" s="36"/>
      <c r="AH28" s="36"/>
      <c r="AI28" s="36"/>
      <c r="AJ28" s="36"/>
      <c r="AK28" s="271" t="s">
        <v>41</v>
      </c>
      <c r="AL28" s="271"/>
      <c r="AM28" s="271"/>
      <c r="AN28" s="271"/>
      <c r="AO28" s="271"/>
      <c r="AP28" s="36"/>
      <c r="AQ28" s="36"/>
      <c r="AR28" s="39"/>
      <c r="BE28" s="261"/>
    </row>
    <row r="29" spans="1:71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74">
        <v>0.21</v>
      </c>
      <c r="M29" s="273"/>
      <c r="N29" s="273"/>
      <c r="O29" s="273"/>
      <c r="P29" s="273"/>
      <c r="Q29" s="41"/>
      <c r="R29" s="41"/>
      <c r="S29" s="41"/>
      <c r="T29" s="41"/>
      <c r="U29" s="41"/>
      <c r="V29" s="41"/>
      <c r="W29" s="272">
        <f>ROUND(AZ94, 2)</f>
        <v>0</v>
      </c>
      <c r="X29" s="273"/>
      <c r="Y29" s="273"/>
      <c r="Z29" s="273"/>
      <c r="AA29" s="273"/>
      <c r="AB29" s="273"/>
      <c r="AC29" s="273"/>
      <c r="AD29" s="273"/>
      <c r="AE29" s="273"/>
      <c r="AF29" s="41"/>
      <c r="AG29" s="41"/>
      <c r="AH29" s="41"/>
      <c r="AI29" s="41"/>
      <c r="AJ29" s="41"/>
      <c r="AK29" s="272">
        <f>ROUND(AV94, 2)</f>
        <v>0</v>
      </c>
      <c r="AL29" s="273"/>
      <c r="AM29" s="273"/>
      <c r="AN29" s="273"/>
      <c r="AO29" s="273"/>
      <c r="AP29" s="41"/>
      <c r="AQ29" s="41"/>
      <c r="AR29" s="42"/>
      <c r="BE29" s="262"/>
    </row>
    <row r="30" spans="1:71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74">
        <v>0.15</v>
      </c>
      <c r="M30" s="273"/>
      <c r="N30" s="273"/>
      <c r="O30" s="273"/>
      <c r="P30" s="273"/>
      <c r="Q30" s="41"/>
      <c r="R30" s="41"/>
      <c r="S30" s="41"/>
      <c r="T30" s="41"/>
      <c r="U30" s="41"/>
      <c r="V30" s="41"/>
      <c r="W30" s="272">
        <f>ROUND(BA94, 2)</f>
        <v>0</v>
      </c>
      <c r="X30" s="273"/>
      <c r="Y30" s="273"/>
      <c r="Z30" s="273"/>
      <c r="AA30" s="273"/>
      <c r="AB30" s="273"/>
      <c r="AC30" s="273"/>
      <c r="AD30" s="273"/>
      <c r="AE30" s="273"/>
      <c r="AF30" s="41"/>
      <c r="AG30" s="41"/>
      <c r="AH30" s="41"/>
      <c r="AI30" s="41"/>
      <c r="AJ30" s="41"/>
      <c r="AK30" s="272">
        <f>ROUND(AW94, 2)</f>
        <v>0</v>
      </c>
      <c r="AL30" s="273"/>
      <c r="AM30" s="273"/>
      <c r="AN30" s="273"/>
      <c r="AO30" s="273"/>
      <c r="AP30" s="41"/>
      <c r="AQ30" s="41"/>
      <c r="AR30" s="42"/>
      <c r="BE30" s="262"/>
    </row>
    <row r="31" spans="1:71" s="3" customFormat="1" ht="14.45" hidden="1" customHeight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74">
        <v>0.21</v>
      </c>
      <c r="M31" s="273"/>
      <c r="N31" s="273"/>
      <c r="O31" s="273"/>
      <c r="P31" s="273"/>
      <c r="Q31" s="41"/>
      <c r="R31" s="41"/>
      <c r="S31" s="41"/>
      <c r="T31" s="41"/>
      <c r="U31" s="41"/>
      <c r="V31" s="41"/>
      <c r="W31" s="272">
        <f>ROUND(BB94, 2)</f>
        <v>0</v>
      </c>
      <c r="X31" s="273"/>
      <c r="Y31" s="273"/>
      <c r="Z31" s="273"/>
      <c r="AA31" s="273"/>
      <c r="AB31" s="273"/>
      <c r="AC31" s="273"/>
      <c r="AD31" s="273"/>
      <c r="AE31" s="273"/>
      <c r="AF31" s="41"/>
      <c r="AG31" s="41"/>
      <c r="AH31" s="41"/>
      <c r="AI31" s="41"/>
      <c r="AJ31" s="41"/>
      <c r="AK31" s="272">
        <v>0</v>
      </c>
      <c r="AL31" s="273"/>
      <c r="AM31" s="273"/>
      <c r="AN31" s="273"/>
      <c r="AO31" s="273"/>
      <c r="AP31" s="41"/>
      <c r="AQ31" s="41"/>
      <c r="AR31" s="42"/>
      <c r="BE31" s="262"/>
    </row>
    <row r="32" spans="1:71" s="3" customFormat="1" ht="14.45" hidden="1" customHeight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74">
        <v>0.15</v>
      </c>
      <c r="M32" s="273"/>
      <c r="N32" s="273"/>
      <c r="O32" s="273"/>
      <c r="P32" s="273"/>
      <c r="Q32" s="41"/>
      <c r="R32" s="41"/>
      <c r="S32" s="41"/>
      <c r="T32" s="41"/>
      <c r="U32" s="41"/>
      <c r="V32" s="41"/>
      <c r="W32" s="272">
        <f>ROUND(BC94, 2)</f>
        <v>0</v>
      </c>
      <c r="X32" s="273"/>
      <c r="Y32" s="273"/>
      <c r="Z32" s="273"/>
      <c r="AA32" s="273"/>
      <c r="AB32" s="273"/>
      <c r="AC32" s="273"/>
      <c r="AD32" s="273"/>
      <c r="AE32" s="273"/>
      <c r="AF32" s="41"/>
      <c r="AG32" s="41"/>
      <c r="AH32" s="41"/>
      <c r="AI32" s="41"/>
      <c r="AJ32" s="41"/>
      <c r="AK32" s="272">
        <v>0</v>
      </c>
      <c r="AL32" s="273"/>
      <c r="AM32" s="273"/>
      <c r="AN32" s="273"/>
      <c r="AO32" s="273"/>
      <c r="AP32" s="41"/>
      <c r="AQ32" s="41"/>
      <c r="AR32" s="42"/>
      <c r="BE32" s="262"/>
    </row>
    <row r="33" spans="1:57" s="3" customFormat="1" ht="14.45" hidden="1" customHeight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74">
        <v>0</v>
      </c>
      <c r="M33" s="273"/>
      <c r="N33" s="273"/>
      <c r="O33" s="273"/>
      <c r="P33" s="273"/>
      <c r="Q33" s="41"/>
      <c r="R33" s="41"/>
      <c r="S33" s="41"/>
      <c r="T33" s="41"/>
      <c r="U33" s="41"/>
      <c r="V33" s="41"/>
      <c r="W33" s="272">
        <f>ROUND(BD94, 2)</f>
        <v>0</v>
      </c>
      <c r="X33" s="273"/>
      <c r="Y33" s="273"/>
      <c r="Z33" s="273"/>
      <c r="AA33" s="273"/>
      <c r="AB33" s="273"/>
      <c r="AC33" s="273"/>
      <c r="AD33" s="273"/>
      <c r="AE33" s="273"/>
      <c r="AF33" s="41"/>
      <c r="AG33" s="41"/>
      <c r="AH33" s="41"/>
      <c r="AI33" s="41"/>
      <c r="AJ33" s="41"/>
      <c r="AK33" s="272">
        <v>0</v>
      </c>
      <c r="AL33" s="273"/>
      <c r="AM33" s="273"/>
      <c r="AN33" s="273"/>
      <c r="AO33" s="273"/>
      <c r="AP33" s="41"/>
      <c r="AQ33" s="41"/>
      <c r="AR33" s="42"/>
      <c r="BE33" s="26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1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75" t="s">
        <v>50</v>
      </c>
      <c r="Y35" s="276"/>
      <c r="Z35" s="276"/>
      <c r="AA35" s="276"/>
      <c r="AB35" s="276"/>
      <c r="AC35" s="45"/>
      <c r="AD35" s="45"/>
      <c r="AE35" s="45"/>
      <c r="AF35" s="45"/>
      <c r="AG35" s="45"/>
      <c r="AH35" s="45"/>
      <c r="AI35" s="45"/>
      <c r="AJ35" s="45"/>
      <c r="AK35" s="277">
        <f>SUM(AK26:AK33)</f>
        <v>0</v>
      </c>
      <c r="AL35" s="276"/>
      <c r="AM35" s="276"/>
      <c r="AN35" s="276"/>
      <c r="AO35" s="27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52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53</v>
      </c>
      <c r="AI60" s="38"/>
      <c r="AJ60" s="38"/>
      <c r="AK60" s="38"/>
      <c r="AL60" s="38"/>
      <c r="AM60" s="52" t="s">
        <v>54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56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53</v>
      </c>
      <c r="AI75" s="38"/>
      <c r="AJ75" s="38"/>
      <c r="AK75" s="38"/>
      <c r="AL75" s="38"/>
      <c r="AM75" s="52" t="s">
        <v>54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0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0" s="2" customFormat="1" ht="24.95" customHeight="1">
      <c r="A82" s="34"/>
      <c r="B82" s="35"/>
      <c r="C82" s="23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0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0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20079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0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9" t="str">
        <f>K6</f>
        <v>Chodníky podél III/32249 Bořice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63"/>
      <c r="AQ85" s="63"/>
      <c r="AR85" s="64"/>
    </row>
    <row r="86" spans="1:90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0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Bořice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1" t="str">
        <f>IF(AN8= "","",AN8)</f>
        <v>26. 11. 2020</v>
      </c>
      <c r="AN87" s="281"/>
      <c r="AO87" s="36"/>
      <c r="AP87" s="36"/>
      <c r="AQ87" s="36"/>
      <c r="AR87" s="39"/>
      <c r="BE87" s="34"/>
    </row>
    <row r="88" spans="1:90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0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Obec Bořice, Bořice č.p. 83, 538 62 Hrochův Týnec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82" t="str">
        <f>IF(E17="","",E17)</f>
        <v>PRODIN a.s., K Vápence 2745, 530 02 Pardubice</v>
      </c>
      <c r="AN89" s="283"/>
      <c r="AO89" s="283"/>
      <c r="AP89" s="283"/>
      <c r="AQ89" s="36"/>
      <c r="AR89" s="39"/>
      <c r="AS89" s="284" t="s">
        <v>58</v>
      </c>
      <c r="AT89" s="28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0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282" t="str">
        <f>IF(E20="","",E20)</f>
        <v>Ing. Ondřej Ťupa</v>
      </c>
      <c r="AN90" s="283"/>
      <c r="AO90" s="283"/>
      <c r="AP90" s="283"/>
      <c r="AQ90" s="36"/>
      <c r="AR90" s="39"/>
      <c r="AS90" s="286"/>
      <c r="AT90" s="28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0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8"/>
      <c r="AT91" s="28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0" s="2" customFormat="1" ht="29.25" customHeight="1">
      <c r="A92" s="34"/>
      <c r="B92" s="35"/>
      <c r="C92" s="290" t="s">
        <v>59</v>
      </c>
      <c r="D92" s="291"/>
      <c r="E92" s="291"/>
      <c r="F92" s="291"/>
      <c r="G92" s="291"/>
      <c r="H92" s="73"/>
      <c r="I92" s="292" t="s">
        <v>60</v>
      </c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3" t="s">
        <v>61</v>
      </c>
      <c r="AH92" s="291"/>
      <c r="AI92" s="291"/>
      <c r="AJ92" s="291"/>
      <c r="AK92" s="291"/>
      <c r="AL92" s="291"/>
      <c r="AM92" s="291"/>
      <c r="AN92" s="292" t="s">
        <v>62</v>
      </c>
      <c r="AO92" s="291"/>
      <c r="AP92" s="294"/>
      <c r="AQ92" s="74" t="s">
        <v>63</v>
      </c>
      <c r="AR92" s="39"/>
      <c r="AS92" s="75" t="s">
        <v>64</v>
      </c>
      <c r="AT92" s="76" t="s">
        <v>65</v>
      </c>
      <c r="AU92" s="76" t="s">
        <v>66</v>
      </c>
      <c r="AV92" s="76" t="s">
        <v>67</v>
      </c>
      <c r="AW92" s="76" t="s">
        <v>68</v>
      </c>
      <c r="AX92" s="76" t="s">
        <v>69</v>
      </c>
      <c r="AY92" s="76" t="s">
        <v>70</v>
      </c>
      <c r="AZ92" s="76" t="s">
        <v>71</v>
      </c>
      <c r="BA92" s="76" t="s">
        <v>72</v>
      </c>
      <c r="BB92" s="76" t="s">
        <v>73</v>
      </c>
      <c r="BC92" s="76" t="s">
        <v>74</v>
      </c>
      <c r="BD92" s="77" t="s">
        <v>75</v>
      </c>
      <c r="BE92" s="34"/>
    </row>
    <row r="93" spans="1:90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0" s="6" customFormat="1" ht="32.450000000000003" customHeight="1">
      <c r="B94" s="81"/>
      <c r="C94" s="82" t="s">
        <v>76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8">
        <f>ROUND(AG95,2)</f>
        <v>0</v>
      </c>
      <c r="AH94" s="298"/>
      <c r="AI94" s="298"/>
      <c r="AJ94" s="298"/>
      <c r="AK94" s="298"/>
      <c r="AL94" s="298"/>
      <c r="AM94" s="298"/>
      <c r="AN94" s="299">
        <f>SUM(AG94,AT94)</f>
        <v>0</v>
      </c>
      <c r="AO94" s="299"/>
      <c r="AP94" s="299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77</v>
      </c>
      <c r="BT94" s="91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0" s="7" customFormat="1" ht="16.5" customHeight="1">
      <c r="A95" s="92" t="s">
        <v>81</v>
      </c>
      <c r="B95" s="93"/>
      <c r="C95" s="94"/>
      <c r="D95" s="297" t="s">
        <v>14</v>
      </c>
      <c r="E95" s="297"/>
      <c r="F95" s="297"/>
      <c r="G95" s="297"/>
      <c r="H95" s="297"/>
      <c r="I95" s="95"/>
      <c r="J95" s="297" t="s">
        <v>17</v>
      </c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5">
        <f>'20079 - Chodníky podél II...'!J28</f>
        <v>0</v>
      </c>
      <c r="AH95" s="296"/>
      <c r="AI95" s="296"/>
      <c r="AJ95" s="296"/>
      <c r="AK95" s="296"/>
      <c r="AL95" s="296"/>
      <c r="AM95" s="296"/>
      <c r="AN95" s="295">
        <f>SUM(AG95,AT95)</f>
        <v>0</v>
      </c>
      <c r="AO95" s="296"/>
      <c r="AP95" s="296"/>
      <c r="AQ95" s="96" t="s">
        <v>82</v>
      </c>
      <c r="AR95" s="97"/>
      <c r="AS95" s="98">
        <v>0</v>
      </c>
      <c r="AT95" s="99">
        <f>ROUND(SUM(AV95:AW95),2)</f>
        <v>0</v>
      </c>
      <c r="AU95" s="100">
        <f>'20079 - Chodníky podél II...'!P122</f>
        <v>0</v>
      </c>
      <c r="AV95" s="99">
        <f>'20079 - Chodníky podél II...'!J31</f>
        <v>0</v>
      </c>
      <c r="AW95" s="99">
        <f>'20079 - Chodníky podél II...'!J32</f>
        <v>0</v>
      </c>
      <c r="AX95" s="99">
        <f>'20079 - Chodníky podél II...'!J33</f>
        <v>0</v>
      </c>
      <c r="AY95" s="99">
        <f>'20079 - Chodníky podél II...'!J34</f>
        <v>0</v>
      </c>
      <c r="AZ95" s="99">
        <f>'20079 - Chodníky podél II...'!F31</f>
        <v>0</v>
      </c>
      <c r="BA95" s="99">
        <f>'20079 - Chodníky podél II...'!F32</f>
        <v>0</v>
      </c>
      <c r="BB95" s="99">
        <f>'20079 - Chodníky podél II...'!F33</f>
        <v>0</v>
      </c>
      <c r="BC95" s="99">
        <f>'20079 - Chodníky podél II...'!F34</f>
        <v>0</v>
      </c>
      <c r="BD95" s="101">
        <f>'20079 - Chodníky podél II...'!F35</f>
        <v>0</v>
      </c>
      <c r="BT95" s="102" t="s">
        <v>83</v>
      </c>
      <c r="BU95" s="102" t="s">
        <v>84</v>
      </c>
      <c r="BV95" s="102" t="s">
        <v>79</v>
      </c>
      <c r="BW95" s="102" t="s">
        <v>5</v>
      </c>
      <c r="BX95" s="102" t="s">
        <v>80</v>
      </c>
      <c r="CL95" s="102" t="s">
        <v>1</v>
      </c>
    </row>
    <row r="96" spans="1:90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p1GL4qLqWdiDGC6xA81n667EZ8SD6ShQDX3YVl4jflM+jIPwHQX18ScAoTGQQ3i9oRlgSxH9VEyhHhhzocXRkg==" saltValue="/HSIfUMsgX6pCneC4Rl50o694U4ogpjKULF961D2c67kzlHYBKY8Vp1O+moh+O+BZD6vv/FkOPIgO1BPMR3bD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079 - Chodníky podél II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1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85</v>
      </c>
    </row>
    <row r="4" spans="1:46" s="1" customFormat="1" ht="24.95" customHeight="1">
      <c r="B4" s="20"/>
      <c r="D4" s="107" t="s">
        <v>86</v>
      </c>
      <c r="I4" s="103"/>
      <c r="L4" s="20"/>
      <c r="M4" s="108" t="s">
        <v>10</v>
      </c>
      <c r="AT4" s="17" t="s">
        <v>4</v>
      </c>
    </row>
    <row r="5" spans="1:46" s="1" customFormat="1" ht="6.95" customHeight="1">
      <c r="B5" s="20"/>
      <c r="I5" s="103"/>
      <c r="L5" s="20"/>
    </row>
    <row r="6" spans="1:46" s="2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46" s="2" customFormat="1" ht="16.5" customHeight="1">
      <c r="A7" s="34"/>
      <c r="B7" s="39"/>
      <c r="C7" s="34"/>
      <c r="D7" s="34"/>
      <c r="E7" s="301" t="s">
        <v>17</v>
      </c>
      <c r="F7" s="302"/>
      <c r="G7" s="302"/>
      <c r="H7" s="302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46" s="2" customFormat="1" ht="11.25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 t="str">
        <f>'Rekapitulace stavby'!AN8</f>
        <v>26. 11. 2020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9" t="s">
        <v>24</v>
      </c>
      <c r="E12" s="34"/>
      <c r="F12" s="34"/>
      <c r="G12" s="34"/>
      <c r="H12" s="34"/>
      <c r="I12" s="112" t="s">
        <v>25</v>
      </c>
      <c r="J12" s="111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8" customHeight="1">
      <c r="A13" s="34"/>
      <c r="B13" s="39"/>
      <c r="C13" s="34"/>
      <c r="D13" s="34"/>
      <c r="E13" s="111" t="s">
        <v>26</v>
      </c>
      <c r="F13" s="34"/>
      <c r="G13" s="34"/>
      <c r="H13" s="34"/>
      <c r="I13" s="112" t="s">
        <v>27</v>
      </c>
      <c r="J13" s="111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09" t="s">
        <v>28</v>
      </c>
      <c r="E15" s="34"/>
      <c r="F15" s="34"/>
      <c r="G15" s="34"/>
      <c r="H15" s="34"/>
      <c r="I15" s="112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8" customHeight="1">
      <c r="A16" s="34"/>
      <c r="B16" s="39"/>
      <c r="C16" s="34"/>
      <c r="D16" s="34"/>
      <c r="E16" s="303" t="str">
        <f>'Rekapitulace stavby'!E14</f>
        <v>Vyplň údaj</v>
      </c>
      <c r="F16" s="304"/>
      <c r="G16" s="304"/>
      <c r="H16" s="304"/>
      <c r="I16" s="112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9" t="s">
        <v>30</v>
      </c>
      <c r="E18" s="34"/>
      <c r="F18" s="34"/>
      <c r="G18" s="34"/>
      <c r="H18" s="34"/>
      <c r="I18" s="112" t="s">
        <v>25</v>
      </c>
      <c r="J18" s="111" t="s">
        <v>31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1" t="s">
        <v>32</v>
      </c>
      <c r="F19" s="34"/>
      <c r="G19" s="34"/>
      <c r="H19" s="34"/>
      <c r="I19" s="112" t="s">
        <v>27</v>
      </c>
      <c r="J19" s="111" t="s">
        <v>33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9" t="s">
        <v>35</v>
      </c>
      <c r="E21" s="34"/>
      <c r="F21" s="34"/>
      <c r="G21" s="34"/>
      <c r="H21" s="34"/>
      <c r="I21" s="112" t="s">
        <v>25</v>
      </c>
      <c r="J21" s="111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1" t="s">
        <v>36</v>
      </c>
      <c r="F22" s="34"/>
      <c r="G22" s="34"/>
      <c r="H22" s="34"/>
      <c r="I22" s="112" t="s">
        <v>27</v>
      </c>
      <c r="J22" s="111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9" t="s">
        <v>37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4"/>
      <c r="B25" s="115"/>
      <c r="C25" s="114"/>
      <c r="D25" s="114"/>
      <c r="E25" s="305" t="s">
        <v>1</v>
      </c>
      <c r="F25" s="305"/>
      <c r="G25" s="305"/>
      <c r="H25" s="305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0" t="s">
        <v>38</v>
      </c>
      <c r="E28" s="34"/>
      <c r="F28" s="34"/>
      <c r="G28" s="34"/>
      <c r="H28" s="34"/>
      <c r="I28" s="110"/>
      <c r="J28" s="121">
        <f>ROUND(J122, 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2" t="s">
        <v>40</v>
      </c>
      <c r="G30" s="34"/>
      <c r="H30" s="34"/>
      <c r="I30" s="123" t="s">
        <v>39</v>
      </c>
      <c r="J30" s="122" t="s">
        <v>41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4" t="s">
        <v>42</v>
      </c>
      <c r="E31" s="109" t="s">
        <v>43</v>
      </c>
      <c r="F31" s="125">
        <f>ROUND((SUM(BE122:BE316)),  2)</f>
        <v>0</v>
      </c>
      <c r="G31" s="34"/>
      <c r="H31" s="34"/>
      <c r="I31" s="126">
        <v>0.21</v>
      </c>
      <c r="J31" s="125">
        <f>ROUND(((SUM(BE122:BE316))*I31),  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9" t="s">
        <v>44</v>
      </c>
      <c r="F32" s="125">
        <f>ROUND((SUM(BF122:BF316)),  2)</f>
        <v>0</v>
      </c>
      <c r="G32" s="34"/>
      <c r="H32" s="34"/>
      <c r="I32" s="126">
        <v>0.15</v>
      </c>
      <c r="J32" s="125">
        <f>ROUND(((SUM(BF122:BF316))*I32), 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34"/>
      <c r="E33" s="109" t="s">
        <v>45</v>
      </c>
      <c r="F33" s="125">
        <f>ROUND((SUM(BG122:BG316)),  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9" t="s">
        <v>46</v>
      </c>
      <c r="F34" s="125">
        <f>ROUND((SUM(BH122:BH316)),  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9" t="s">
        <v>47</v>
      </c>
      <c r="F35" s="125">
        <f>ROUND((SUM(BI122:BI316)),  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7"/>
      <c r="D37" s="128" t="s">
        <v>48</v>
      </c>
      <c r="E37" s="129"/>
      <c r="F37" s="129"/>
      <c r="G37" s="130" t="s">
        <v>49</v>
      </c>
      <c r="H37" s="131" t="s">
        <v>50</v>
      </c>
      <c r="I37" s="132"/>
      <c r="J37" s="133">
        <f>SUM(J28:J35)</f>
        <v>0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14.45" customHeight="1">
      <c r="B39" s="20"/>
      <c r="I39" s="103"/>
      <c r="L39" s="20"/>
    </row>
    <row r="40" spans="1:31" s="1" customFormat="1" ht="14.45" customHeight="1">
      <c r="B40" s="20"/>
      <c r="I40" s="103"/>
      <c r="L40" s="20"/>
    </row>
    <row r="41" spans="1:31" s="1" customFormat="1" ht="14.45" customHeight="1">
      <c r="B41" s="20"/>
      <c r="I41" s="103"/>
      <c r="L41" s="20"/>
    </row>
    <row r="42" spans="1:31" s="1" customFormat="1" ht="14.45" customHeight="1">
      <c r="B42" s="20"/>
      <c r="I42" s="103"/>
      <c r="L42" s="20"/>
    </row>
    <row r="43" spans="1:31" s="1" customFormat="1" ht="14.45" customHeight="1">
      <c r="B43" s="20"/>
      <c r="I43" s="103"/>
      <c r="L43" s="20"/>
    </row>
    <row r="44" spans="1:31" s="1" customFormat="1" ht="14.45" customHeight="1">
      <c r="B44" s="20"/>
      <c r="I44" s="103"/>
      <c r="L44" s="20"/>
    </row>
    <row r="45" spans="1:31" s="1" customFormat="1" ht="14.45" customHeight="1">
      <c r="B45" s="20"/>
      <c r="I45" s="103"/>
      <c r="L45" s="20"/>
    </row>
    <row r="46" spans="1:31" s="1" customFormat="1" ht="14.45" customHeight="1">
      <c r="B46" s="20"/>
      <c r="I46" s="103"/>
      <c r="L46" s="20"/>
    </row>
    <row r="47" spans="1:31" s="1" customFormat="1" ht="14.45" customHeight="1">
      <c r="B47" s="20"/>
      <c r="I47" s="103"/>
      <c r="L47" s="20"/>
    </row>
    <row r="48" spans="1:31" s="1" customFormat="1" ht="14.45" customHeight="1">
      <c r="B48" s="20"/>
      <c r="I48" s="103"/>
      <c r="L48" s="20"/>
    </row>
    <row r="49" spans="1:31" s="1" customFormat="1" ht="14.45" customHeight="1">
      <c r="B49" s="20"/>
      <c r="I49" s="103"/>
      <c r="L49" s="20"/>
    </row>
    <row r="50" spans="1:31" s="2" customFormat="1" ht="14.45" customHeight="1">
      <c r="B50" s="51"/>
      <c r="D50" s="135" t="s">
        <v>51</v>
      </c>
      <c r="E50" s="136"/>
      <c r="F50" s="136"/>
      <c r="G50" s="135" t="s">
        <v>52</v>
      </c>
      <c r="H50" s="136"/>
      <c r="I50" s="137"/>
      <c r="J50" s="136"/>
      <c r="K50" s="136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8" t="s">
        <v>53</v>
      </c>
      <c r="E61" s="139"/>
      <c r="F61" s="140" t="s">
        <v>54</v>
      </c>
      <c r="G61" s="138" t="s">
        <v>53</v>
      </c>
      <c r="H61" s="139"/>
      <c r="I61" s="141"/>
      <c r="J61" s="142" t="s">
        <v>54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5" t="s">
        <v>55</v>
      </c>
      <c r="E65" s="143"/>
      <c r="F65" s="143"/>
      <c r="G65" s="135" t="s">
        <v>56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8" t="s">
        <v>53</v>
      </c>
      <c r="E76" s="139"/>
      <c r="F76" s="140" t="s">
        <v>54</v>
      </c>
      <c r="G76" s="138" t="s">
        <v>53</v>
      </c>
      <c r="H76" s="139"/>
      <c r="I76" s="141"/>
      <c r="J76" s="142" t="s">
        <v>54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87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79" t="str">
        <f>E7</f>
        <v>Chodníky podél III/32249 Bořice</v>
      </c>
      <c r="F85" s="306"/>
      <c r="G85" s="306"/>
      <c r="H85" s="306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2" customHeight="1">
      <c r="A87" s="34"/>
      <c r="B87" s="35"/>
      <c r="C87" s="29" t="s">
        <v>20</v>
      </c>
      <c r="D87" s="36"/>
      <c r="E87" s="36"/>
      <c r="F87" s="27" t="str">
        <f>F10</f>
        <v>Bořice</v>
      </c>
      <c r="G87" s="36"/>
      <c r="H87" s="36"/>
      <c r="I87" s="112" t="s">
        <v>22</v>
      </c>
      <c r="J87" s="66" t="str">
        <f>IF(J10="","",J10)</f>
        <v>26. 11. 2020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40.15" customHeight="1">
      <c r="A89" s="34"/>
      <c r="B89" s="35"/>
      <c r="C89" s="29" t="s">
        <v>24</v>
      </c>
      <c r="D89" s="36"/>
      <c r="E89" s="36"/>
      <c r="F89" s="27" t="str">
        <f>E13</f>
        <v>Obec Bořice, Bořice č.p. 83, 538 62 Hrochův Týnec</v>
      </c>
      <c r="G89" s="36"/>
      <c r="H89" s="36"/>
      <c r="I89" s="112" t="s">
        <v>30</v>
      </c>
      <c r="J89" s="32" t="str">
        <f>E19</f>
        <v>PRODIN a.s., K Vápence 2745, 530 02 Pardubice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112" t="s">
        <v>35</v>
      </c>
      <c r="J90" s="32" t="str">
        <f>E22</f>
        <v>Ing. Ondřej Ťupa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9.25" customHeight="1">
      <c r="A92" s="34"/>
      <c r="B92" s="35"/>
      <c r="C92" s="151" t="s">
        <v>88</v>
      </c>
      <c r="D92" s="152"/>
      <c r="E92" s="152"/>
      <c r="F92" s="152"/>
      <c r="G92" s="152"/>
      <c r="H92" s="152"/>
      <c r="I92" s="153"/>
      <c r="J92" s="154" t="s">
        <v>89</v>
      </c>
      <c r="K92" s="152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55" t="s">
        <v>90</v>
      </c>
      <c r="D94" s="36"/>
      <c r="E94" s="36"/>
      <c r="F94" s="36"/>
      <c r="G94" s="36"/>
      <c r="H94" s="36"/>
      <c r="I94" s="110"/>
      <c r="J94" s="84">
        <f>J122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91</v>
      </c>
    </row>
    <row r="95" spans="1:47" s="9" customFormat="1" ht="24.95" customHeight="1">
      <c r="B95" s="156"/>
      <c r="C95" s="157"/>
      <c r="D95" s="158" t="s">
        <v>92</v>
      </c>
      <c r="E95" s="159"/>
      <c r="F95" s="159"/>
      <c r="G95" s="159"/>
      <c r="H95" s="159"/>
      <c r="I95" s="160"/>
      <c r="J95" s="161">
        <f>J123</f>
        <v>0</v>
      </c>
      <c r="K95" s="157"/>
      <c r="L95" s="162"/>
    </row>
    <row r="96" spans="1:47" s="10" customFormat="1" ht="19.899999999999999" customHeight="1">
      <c r="B96" s="163"/>
      <c r="C96" s="164"/>
      <c r="D96" s="165" t="s">
        <v>93</v>
      </c>
      <c r="E96" s="166"/>
      <c r="F96" s="166"/>
      <c r="G96" s="166"/>
      <c r="H96" s="166"/>
      <c r="I96" s="167"/>
      <c r="J96" s="168">
        <f>J124</f>
        <v>0</v>
      </c>
      <c r="K96" s="164"/>
      <c r="L96" s="169"/>
    </row>
    <row r="97" spans="1:31" s="10" customFormat="1" ht="19.899999999999999" customHeight="1">
      <c r="B97" s="163"/>
      <c r="C97" s="164"/>
      <c r="D97" s="165" t="s">
        <v>94</v>
      </c>
      <c r="E97" s="166"/>
      <c r="F97" s="166"/>
      <c r="G97" s="166"/>
      <c r="H97" s="166"/>
      <c r="I97" s="167"/>
      <c r="J97" s="168">
        <f>J184</f>
        <v>0</v>
      </c>
      <c r="K97" s="164"/>
      <c r="L97" s="169"/>
    </row>
    <row r="98" spans="1:31" s="10" customFormat="1" ht="19.899999999999999" customHeight="1">
      <c r="B98" s="163"/>
      <c r="C98" s="164"/>
      <c r="D98" s="165" t="s">
        <v>95</v>
      </c>
      <c r="E98" s="166"/>
      <c r="F98" s="166"/>
      <c r="G98" s="166"/>
      <c r="H98" s="166"/>
      <c r="I98" s="167"/>
      <c r="J98" s="168">
        <f>J193</f>
        <v>0</v>
      </c>
      <c r="K98" s="164"/>
      <c r="L98" s="169"/>
    </row>
    <row r="99" spans="1:31" s="10" customFormat="1" ht="19.899999999999999" customHeight="1">
      <c r="B99" s="163"/>
      <c r="C99" s="164"/>
      <c r="D99" s="165" t="s">
        <v>96</v>
      </c>
      <c r="E99" s="166"/>
      <c r="F99" s="166"/>
      <c r="G99" s="166"/>
      <c r="H99" s="166"/>
      <c r="I99" s="167"/>
      <c r="J99" s="168">
        <f>J204</f>
        <v>0</v>
      </c>
      <c r="K99" s="164"/>
      <c r="L99" s="169"/>
    </row>
    <row r="100" spans="1:31" s="10" customFormat="1" ht="19.899999999999999" customHeight="1">
      <c r="B100" s="163"/>
      <c r="C100" s="164"/>
      <c r="D100" s="165" t="s">
        <v>97</v>
      </c>
      <c r="E100" s="166"/>
      <c r="F100" s="166"/>
      <c r="G100" s="166"/>
      <c r="H100" s="166"/>
      <c r="I100" s="167"/>
      <c r="J100" s="168">
        <f>J244</f>
        <v>0</v>
      </c>
      <c r="K100" s="164"/>
      <c r="L100" s="169"/>
    </row>
    <row r="101" spans="1:31" s="10" customFormat="1" ht="19.899999999999999" customHeight="1">
      <c r="B101" s="163"/>
      <c r="C101" s="164"/>
      <c r="D101" s="165" t="s">
        <v>98</v>
      </c>
      <c r="E101" s="166"/>
      <c r="F101" s="166"/>
      <c r="G101" s="166"/>
      <c r="H101" s="166"/>
      <c r="I101" s="167"/>
      <c r="J101" s="168">
        <f>J272</f>
        <v>0</v>
      </c>
      <c r="K101" s="164"/>
      <c r="L101" s="169"/>
    </row>
    <row r="102" spans="1:31" s="10" customFormat="1" ht="19.899999999999999" customHeight="1">
      <c r="B102" s="163"/>
      <c r="C102" s="164"/>
      <c r="D102" s="165" t="s">
        <v>99</v>
      </c>
      <c r="E102" s="166"/>
      <c r="F102" s="166"/>
      <c r="G102" s="166"/>
      <c r="H102" s="166"/>
      <c r="I102" s="167"/>
      <c r="J102" s="168">
        <f>J286</f>
        <v>0</v>
      </c>
      <c r="K102" s="164"/>
      <c r="L102" s="169"/>
    </row>
    <row r="103" spans="1:31" s="10" customFormat="1" ht="19.899999999999999" customHeight="1">
      <c r="B103" s="163"/>
      <c r="C103" s="164"/>
      <c r="D103" s="165" t="s">
        <v>100</v>
      </c>
      <c r="E103" s="166"/>
      <c r="F103" s="166"/>
      <c r="G103" s="166"/>
      <c r="H103" s="166"/>
      <c r="I103" s="167"/>
      <c r="J103" s="168">
        <f>J305</f>
        <v>0</v>
      </c>
      <c r="K103" s="164"/>
      <c r="L103" s="169"/>
    </row>
    <row r="104" spans="1:31" s="9" customFormat="1" ht="24.95" customHeight="1">
      <c r="B104" s="156"/>
      <c r="C104" s="157"/>
      <c r="D104" s="158" t="s">
        <v>101</v>
      </c>
      <c r="E104" s="159"/>
      <c r="F104" s="159"/>
      <c r="G104" s="159"/>
      <c r="H104" s="159"/>
      <c r="I104" s="160"/>
      <c r="J104" s="161">
        <f>J307</f>
        <v>0</v>
      </c>
      <c r="K104" s="157"/>
      <c r="L104" s="162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10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47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50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102</v>
      </c>
      <c r="D111" s="36"/>
      <c r="E111" s="36"/>
      <c r="F111" s="36"/>
      <c r="G111" s="36"/>
      <c r="H111" s="36"/>
      <c r="I111" s="110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0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10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279" t="str">
        <f>E7</f>
        <v>Chodníky podél III/32249 Bořice</v>
      </c>
      <c r="F114" s="306"/>
      <c r="G114" s="306"/>
      <c r="H114" s="306"/>
      <c r="I114" s="110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0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F10</f>
        <v>Bořice</v>
      </c>
      <c r="G116" s="36"/>
      <c r="H116" s="36"/>
      <c r="I116" s="112" t="s">
        <v>22</v>
      </c>
      <c r="J116" s="66" t="str">
        <f>IF(J10="","",J10)</f>
        <v>26. 11. 2020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0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40.15" customHeight="1">
      <c r="A118" s="34"/>
      <c r="B118" s="35"/>
      <c r="C118" s="29" t="s">
        <v>24</v>
      </c>
      <c r="D118" s="36"/>
      <c r="E118" s="36"/>
      <c r="F118" s="27" t="str">
        <f>E13</f>
        <v>Obec Bořice, Bořice č.p. 83, 538 62 Hrochův Týnec</v>
      </c>
      <c r="G118" s="36"/>
      <c r="H118" s="36"/>
      <c r="I118" s="112" t="s">
        <v>30</v>
      </c>
      <c r="J118" s="32" t="str">
        <f>E19</f>
        <v>PRODIN a.s., K Vápence 2745, 530 02 Pardubice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2" customHeight="1">
      <c r="A119" s="34"/>
      <c r="B119" s="35"/>
      <c r="C119" s="29" t="s">
        <v>28</v>
      </c>
      <c r="D119" s="36"/>
      <c r="E119" s="36"/>
      <c r="F119" s="27" t="str">
        <f>IF(E16="","",E16)</f>
        <v>Vyplň údaj</v>
      </c>
      <c r="G119" s="36"/>
      <c r="H119" s="36"/>
      <c r="I119" s="112" t="s">
        <v>35</v>
      </c>
      <c r="J119" s="32" t="str">
        <f>E22</f>
        <v>Ing. Ondřej Ťupa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10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70"/>
      <c r="B121" s="171"/>
      <c r="C121" s="172" t="s">
        <v>103</v>
      </c>
      <c r="D121" s="173" t="s">
        <v>63</v>
      </c>
      <c r="E121" s="173" t="s">
        <v>59</v>
      </c>
      <c r="F121" s="173" t="s">
        <v>60</v>
      </c>
      <c r="G121" s="173" t="s">
        <v>104</v>
      </c>
      <c r="H121" s="173" t="s">
        <v>105</v>
      </c>
      <c r="I121" s="174" t="s">
        <v>106</v>
      </c>
      <c r="J121" s="173" t="s">
        <v>89</v>
      </c>
      <c r="K121" s="175" t="s">
        <v>107</v>
      </c>
      <c r="L121" s="176"/>
      <c r="M121" s="75" t="s">
        <v>1</v>
      </c>
      <c r="N121" s="76" t="s">
        <v>42</v>
      </c>
      <c r="O121" s="76" t="s">
        <v>108</v>
      </c>
      <c r="P121" s="76" t="s">
        <v>109</v>
      </c>
      <c r="Q121" s="76" t="s">
        <v>110</v>
      </c>
      <c r="R121" s="76" t="s">
        <v>111</v>
      </c>
      <c r="S121" s="76" t="s">
        <v>112</v>
      </c>
      <c r="T121" s="77" t="s">
        <v>113</v>
      </c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</row>
    <row r="122" spans="1:65" s="2" customFormat="1" ht="22.9" customHeight="1">
      <c r="A122" s="34"/>
      <c r="B122" s="35"/>
      <c r="C122" s="82" t="s">
        <v>114</v>
      </c>
      <c r="D122" s="36"/>
      <c r="E122" s="36"/>
      <c r="F122" s="36"/>
      <c r="G122" s="36"/>
      <c r="H122" s="36"/>
      <c r="I122" s="110"/>
      <c r="J122" s="177">
        <f>BK122</f>
        <v>0</v>
      </c>
      <c r="K122" s="36"/>
      <c r="L122" s="39"/>
      <c r="M122" s="78"/>
      <c r="N122" s="178"/>
      <c r="O122" s="79"/>
      <c r="P122" s="179">
        <f>P123+P307</f>
        <v>0</v>
      </c>
      <c r="Q122" s="79"/>
      <c r="R122" s="179">
        <f>R123+R307</f>
        <v>1034.2966853200001</v>
      </c>
      <c r="S122" s="79"/>
      <c r="T122" s="180">
        <f>T123+T307</f>
        <v>117.062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77</v>
      </c>
      <c r="AU122" s="17" t="s">
        <v>91</v>
      </c>
      <c r="BK122" s="181">
        <f>BK123+BK307</f>
        <v>0</v>
      </c>
    </row>
    <row r="123" spans="1:65" s="12" customFormat="1" ht="25.9" customHeight="1">
      <c r="B123" s="182"/>
      <c r="C123" s="183"/>
      <c r="D123" s="184" t="s">
        <v>77</v>
      </c>
      <c r="E123" s="185" t="s">
        <v>115</v>
      </c>
      <c r="F123" s="185" t="s">
        <v>116</v>
      </c>
      <c r="G123" s="183"/>
      <c r="H123" s="183"/>
      <c r="I123" s="186"/>
      <c r="J123" s="187">
        <f>BK123</f>
        <v>0</v>
      </c>
      <c r="K123" s="183"/>
      <c r="L123" s="188"/>
      <c r="M123" s="189"/>
      <c r="N123" s="190"/>
      <c r="O123" s="190"/>
      <c r="P123" s="191">
        <f>P124+P184+P193+P204+P244+P272+P286+P305</f>
        <v>0</v>
      </c>
      <c r="Q123" s="190"/>
      <c r="R123" s="191">
        <f>R124+R184+R193+R204+R244+R272+R286+R305</f>
        <v>1034.2966853200001</v>
      </c>
      <c r="S123" s="190"/>
      <c r="T123" s="192">
        <f>T124+T184+T193+T204+T244+T272+T286+T305</f>
        <v>117.062</v>
      </c>
      <c r="AR123" s="193" t="s">
        <v>83</v>
      </c>
      <c r="AT123" s="194" t="s">
        <v>77</v>
      </c>
      <c r="AU123" s="194" t="s">
        <v>78</v>
      </c>
      <c r="AY123" s="193" t="s">
        <v>117</v>
      </c>
      <c r="BK123" s="195">
        <f>BK124+BK184+BK193+BK204+BK244+BK272+BK286+BK305</f>
        <v>0</v>
      </c>
    </row>
    <row r="124" spans="1:65" s="12" customFormat="1" ht="22.9" customHeight="1">
      <c r="B124" s="182"/>
      <c r="C124" s="183"/>
      <c r="D124" s="184" t="s">
        <v>77</v>
      </c>
      <c r="E124" s="196" t="s">
        <v>83</v>
      </c>
      <c r="F124" s="196" t="s">
        <v>118</v>
      </c>
      <c r="G124" s="183"/>
      <c r="H124" s="183"/>
      <c r="I124" s="186"/>
      <c r="J124" s="197">
        <f>BK124</f>
        <v>0</v>
      </c>
      <c r="K124" s="183"/>
      <c r="L124" s="188"/>
      <c r="M124" s="189"/>
      <c r="N124" s="190"/>
      <c r="O124" s="190"/>
      <c r="P124" s="191">
        <f>SUM(P125:P183)</f>
        <v>0</v>
      </c>
      <c r="Q124" s="190"/>
      <c r="R124" s="191">
        <f>SUM(R125:R183)</f>
        <v>29.880235000000003</v>
      </c>
      <c r="S124" s="190"/>
      <c r="T124" s="192">
        <f>SUM(T125:T183)</f>
        <v>95.75</v>
      </c>
      <c r="AR124" s="193" t="s">
        <v>83</v>
      </c>
      <c r="AT124" s="194" t="s">
        <v>77</v>
      </c>
      <c r="AU124" s="194" t="s">
        <v>83</v>
      </c>
      <c r="AY124" s="193" t="s">
        <v>117</v>
      </c>
      <c r="BK124" s="195">
        <f>SUM(BK125:BK183)</f>
        <v>0</v>
      </c>
    </row>
    <row r="125" spans="1:65" s="2" customFormat="1" ht="21.75" customHeight="1">
      <c r="A125" s="34"/>
      <c r="B125" s="35"/>
      <c r="C125" s="198" t="s">
        <v>83</v>
      </c>
      <c r="D125" s="198" t="s">
        <v>119</v>
      </c>
      <c r="E125" s="199" t="s">
        <v>120</v>
      </c>
      <c r="F125" s="200" t="s">
        <v>121</v>
      </c>
      <c r="G125" s="201" t="s">
        <v>122</v>
      </c>
      <c r="H125" s="202">
        <v>50</v>
      </c>
      <c r="I125" s="203"/>
      <c r="J125" s="204">
        <f>ROUND(I125*H125,2)</f>
        <v>0</v>
      </c>
      <c r="K125" s="200" t="s">
        <v>123</v>
      </c>
      <c r="L125" s="39"/>
      <c r="M125" s="205" t="s">
        <v>1</v>
      </c>
      <c r="N125" s="206" t="s">
        <v>43</v>
      </c>
      <c r="O125" s="71"/>
      <c r="P125" s="207">
        <f>O125*H125</f>
        <v>0</v>
      </c>
      <c r="Q125" s="207">
        <v>0</v>
      </c>
      <c r="R125" s="207">
        <f>Q125*H125</f>
        <v>0</v>
      </c>
      <c r="S125" s="207">
        <v>0.32</v>
      </c>
      <c r="T125" s="208">
        <f>S125*H125</f>
        <v>16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9" t="s">
        <v>124</v>
      </c>
      <c r="AT125" s="209" t="s">
        <v>119</v>
      </c>
      <c r="AU125" s="209" t="s">
        <v>85</v>
      </c>
      <c r="AY125" s="17" t="s">
        <v>117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83</v>
      </c>
      <c r="BK125" s="210">
        <f>ROUND(I125*H125,2)</f>
        <v>0</v>
      </c>
      <c r="BL125" s="17" t="s">
        <v>124</v>
      </c>
      <c r="BM125" s="209" t="s">
        <v>125</v>
      </c>
    </row>
    <row r="126" spans="1:65" s="2" customFormat="1" ht="21.75" customHeight="1">
      <c r="A126" s="34"/>
      <c r="B126" s="35"/>
      <c r="C126" s="198" t="s">
        <v>85</v>
      </c>
      <c r="D126" s="198" t="s">
        <v>119</v>
      </c>
      <c r="E126" s="199" t="s">
        <v>126</v>
      </c>
      <c r="F126" s="200" t="s">
        <v>127</v>
      </c>
      <c r="G126" s="201" t="s">
        <v>122</v>
      </c>
      <c r="H126" s="202">
        <v>275</v>
      </c>
      <c r="I126" s="203"/>
      <c r="J126" s="204">
        <f>ROUND(I126*H126,2)</f>
        <v>0</v>
      </c>
      <c r="K126" s="200" t="s">
        <v>123</v>
      </c>
      <c r="L126" s="39"/>
      <c r="M126" s="205" t="s">
        <v>1</v>
      </c>
      <c r="N126" s="206" t="s">
        <v>43</v>
      </c>
      <c r="O126" s="71"/>
      <c r="P126" s="207">
        <f>O126*H126</f>
        <v>0</v>
      </c>
      <c r="Q126" s="207">
        <v>0</v>
      </c>
      <c r="R126" s="207">
        <f>Q126*H126</f>
        <v>0</v>
      </c>
      <c r="S126" s="207">
        <v>0.28999999999999998</v>
      </c>
      <c r="T126" s="208">
        <f>S126*H126</f>
        <v>79.75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9" t="s">
        <v>124</v>
      </c>
      <c r="AT126" s="209" t="s">
        <v>119</v>
      </c>
      <c r="AU126" s="209" t="s">
        <v>85</v>
      </c>
      <c r="AY126" s="17" t="s">
        <v>117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83</v>
      </c>
      <c r="BK126" s="210">
        <f>ROUND(I126*H126,2)</f>
        <v>0</v>
      </c>
      <c r="BL126" s="17" t="s">
        <v>124</v>
      </c>
      <c r="BM126" s="209" t="s">
        <v>128</v>
      </c>
    </row>
    <row r="127" spans="1:65" s="2" customFormat="1" ht="19.5">
      <c r="A127" s="34"/>
      <c r="B127" s="35"/>
      <c r="C127" s="36"/>
      <c r="D127" s="211" t="s">
        <v>129</v>
      </c>
      <c r="E127" s="36"/>
      <c r="F127" s="212" t="s">
        <v>130</v>
      </c>
      <c r="G127" s="36"/>
      <c r="H127" s="36"/>
      <c r="I127" s="110"/>
      <c r="J127" s="36"/>
      <c r="K127" s="36"/>
      <c r="L127" s="39"/>
      <c r="M127" s="213"/>
      <c r="N127" s="214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129</v>
      </c>
      <c r="AU127" s="17" t="s">
        <v>85</v>
      </c>
    </row>
    <row r="128" spans="1:65" s="13" customFormat="1" ht="11.25">
      <c r="B128" s="215"/>
      <c r="C128" s="216"/>
      <c r="D128" s="211" t="s">
        <v>131</v>
      </c>
      <c r="E128" s="217" t="s">
        <v>1</v>
      </c>
      <c r="F128" s="218" t="s">
        <v>132</v>
      </c>
      <c r="G128" s="216"/>
      <c r="H128" s="219">
        <v>225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131</v>
      </c>
      <c r="AU128" s="225" t="s">
        <v>85</v>
      </c>
      <c r="AV128" s="13" t="s">
        <v>85</v>
      </c>
      <c r="AW128" s="13" t="s">
        <v>34</v>
      </c>
      <c r="AX128" s="13" t="s">
        <v>78</v>
      </c>
      <c r="AY128" s="225" t="s">
        <v>117</v>
      </c>
    </row>
    <row r="129" spans="1:65" s="13" customFormat="1" ht="11.25">
      <c r="B129" s="215"/>
      <c r="C129" s="216"/>
      <c r="D129" s="211" t="s">
        <v>131</v>
      </c>
      <c r="E129" s="217" t="s">
        <v>1</v>
      </c>
      <c r="F129" s="218" t="s">
        <v>133</v>
      </c>
      <c r="G129" s="216"/>
      <c r="H129" s="219">
        <v>50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131</v>
      </c>
      <c r="AU129" s="225" t="s">
        <v>85</v>
      </c>
      <c r="AV129" s="13" t="s">
        <v>85</v>
      </c>
      <c r="AW129" s="13" t="s">
        <v>34</v>
      </c>
      <c r="AX129" s="13" t="s">
        <v>78</v>
      </c>
      <c r="AY129" s="225" t="s">
        <v>117</v>
      </c>
    </row>
    <row r="130" spans="1:65" s="14" customFormat="1" ht="11.25">
      <c r="B130" s="226"/>
      <c r="C130" s="227"/>
      <c r="D130" s="211" t="s">
        <v>131</v>
      </c>
      <c r="E130" s="228" t="s">
        <v>1</v>
      </c>
      <c r="F130" s="229" t="s">
        <v>134</v>
      </c>
      <c r="G130" s="227"/>
      <c r="H130" s="230">
        <v>275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131</v>
      </c>
      <c r="AU130" s="236" t="s">
        <v>85</v>
      </c>
      <c r="AV130" s="14" t="s">
        <v>124</v>
      </c>
      <c r="AW130" s="14" t="s">
        <v>34</v>
      </c>
      <c r="AX130" s="14" t="s">
        <v>83</v>
      </c>
      <c r="AY130" s="236" t="s">
        <v>117</v>
      </c>
    </row>
    <row r="131" spans="1:65" s="2" customFormat="1" ht="21.75" customHeight="1">
      <c r="A131" s="34"/>
      <c r="B131" s="35"/>
      <c r="C131" s="198" t="s">
        <v>135</v>
      </c>
      <c r="D131" s="198" t="s">
        <v>119</v>
      </c>
      <c r="E131" s="199" t="s">
        <v>136</v>
      </c>
      <c r="F131" s="200" t="s">
        <v>137</v>
      </c>
      <c r="G131" s="201" t="s">
        <v>138</v>
      </c>
      <c r="H131" s="202">
        <v>106.25</v>
      </c>
      <c r="I131" s="203"/>
      <c r="J131" s="204">
        <f>ROUND(I131*H131,2)</f>
        <v>0</v>
      </c>
      <c r="K131" s="200" t="s">
        <v>123</v>
      </c>
      <c r="L131" s="39"/>
      <c r="M131" s="205" t="s">
        <v>1</v>
      </c>
      <c r="N131" s="206" t="s">
        <v>43</v>
      </c>
      <c r="O131" s="71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9" t="s">
        <v>124</v>
      </c>
      <c r="AT131" s="209" t="s">
        <v>119</v>
      </c>
      <c r="AU131" s="209" t="s">
        <v>85</v>
      </c>
      <c r="AY131" s="17" t="s">
        <v>117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83</v>
      </c>
      <c r="BK131" s="210">
        <f>ROUND(I131*H131,2)</f>
        <v>0</v>
      </c>
      <c r="BL131" s="17" t="s">
        <v>124</v>
      </c>
      <c r="BM131" s="209" t="s">
        <v>139</v>
      </c>
    </row>
    <row r="132" spans="1:65" s="2" customFormat="1" ht="19.5">
      <c r="A132" s="34"/>
      <c r="B132" s="35"/>
      <c r="C132" s="36"/>
      <c r="D132" s="211" t="s">
        <v>129</v>
      </c>
      <c r="E132" s="36"/>
      <c r="F132" s="212" t="s">
        <v>140</v>
      </c>
      <c r="G132" s="36"/>
      <c r="H132" s="36"/>
      <c r="I132" s="110"/>
      <c r="J132" s="36"/>
      <c r="K132" s="36"/>
      <c r="L132" s="39"/>
      <c r="M132" s="213"/>
      <c r="N132" s="214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129</v>
      </c>
      <c r="AU132" s="17" t="s">
        <v>85</v>
      </c>
    </row>
    <row r="133" spans="1:65" s="13" customFormat="1" ht="11.25">
      <c r="B133" s="215"/>
      <c r="C133" s="216"/>
      <c r="D133" s="211" t="s">
        <v>131</v>
      </c>
      <c r="E133" s="217" t="s">
        <v>1</v>
      </c>
      <c r="F133" s="218" t="s">
        <v>141</v>
      </c>
      <c r="G133" s="216"/>
      <c r="H133" s="219">
        <v>106.25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131</v>
      </c>
      <c r="AU133" s="225" t="s">
        <v>85</v>
      </c>
      <c r="AV133" s="13" t="s">
        <v>85</v>
      </c>
      <c r="AW133" s="13" t="s">
        <v>34</v>
      </c>
      <c r="AX133" s="13" t="s">
        <v>83</v>
      </c>
      <c r="AY133" s="225" t="s">
        <v>117</v>
      </c>
    </row>
    <row r="134" spans="1:65" s="2" customFormat="1" ht="21.75" customHeight="1">
      <c r="A134" s="34"/>
      <c r="B134" s="35"/>
      <c r="C134" s="198" t="s">
        <v>124</v>
      </c>
      <c r="D134" s="198" t="s">
        <v>119</v>
      </c>
      <c r="E134" s="199" t="s">
        <v>142</v>
      </c>
      <c r="F134" s="200" t="s">
        <v>143</v>
      </c>
      <c r="G134" s="201" t="s">
        <v>138</v>
      </c>
      <c r="H134" s="202">
        <v>226.25</v>
      </c>
      <c r="I134" s="203"/>
      <c r="J134" s="204">
        <f>ROUND(I134*H134,2)</f>
        <v>0</v>
      </c>
      <c r="K134" s="200" t="s">
        <v>123</v>
      </c>
      <c r="L134" s="39"/>
      <c r="M134" s="205" t="s">
        <v>1</v>
      </c>
      <c r="N134" s="206" t="s">
        <v>43</v>
      </c>
      <c r="O134" s="71"/>
      <c r="P134" s="207">
        <f>O134*H134</f>
        <v>0</v>
      </c>
      <c r="Q134" s="207">
        <v>0</v>
      </c>
      <c r="R134" s="207">
        <f>Q134*H134</f>
        <v>0</v>
      </c>
      <c r="S134" s="207">
        <v>0</v>
      </c>
      <c r="T134" s="20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9" t="s">
        <v>124</v>
      </c>
      <c r="AT134" s="209" t="s">
        <v>119</v>
      </c>
      <c r="AU134" s="209" t="s">
        <v>85</v>
      </c>
      <c r="AY134" s="17" t="s">
        <v>117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7" t="s">
        <v>83</v>
      </c>
      <c r="BK134" s="210">
        <f>ROUND(I134*H134,2)</f>
        <v>0</v>
      </c>
      <c r="BL134" s="17" t="s">
        <v>124</v>
      </c>
      <c r="BM134" s="209" t="s">
        <v>144</v>
      </c>
    </row>
    <row r="135" spans="1:65" s="2" customFormat="1" ht="19.5">
      <c r="A135" s="34"/>
      <c r="B135" s="35"/>
      <c r="C135" s="36"/>
      <c r="D135" s="211" t="s">
        <v>129</v>
      </c>
      <c r="E135" s="36"/>
      <c r="F135" s="212" t="s">
        <v>140</v>
      </c>
      <c r="G135" s="36"/>
      <c r="H135" s="36"/>
      <c r="I135" s="110"/>
      <c r="J135" s="36"/>
      <c r="K135" s="36"/>
      <c r="L135" s="39"/>
      <c r="M135" s="213"/>
      <c r="N135" s="214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129</v>
      </c>
      <c r="AU135" s="17" t="s">
        <v>85</v>
      </c>
    </row>
    <row r="136" spans="1:65" s="13" customFormat="1" ht="11.25">
      <c r="B136" s="215"/>
      <c r="C136" s="216"/>
      <c r="D136" s="211" t="s">
        <v>131</v>
      </c>
      <c r="E136" s="217" t="s">
        <v>1</v>
      </c>
      <c r="F136" s="218" t="s">
        <v>145</v>
      </c>
      <c r="G136" s="216"/>
      <c r="H136" s="219">
        <v>226.25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131</v>
      </c>
      <c r="AU136" s="225" t="s">
        <v>85</v>
      </c>
      <c r="AV136" s="13" t="s">
        <v>85</v>
      </c>
      <c r="AW136" s="13" t="s">
        <v>34</v>
      </c>
      <c r="AX136" s="13" t="s">
        <v>83</v>
      </c>
      <c r="AY136" s="225" t="s">
        <v>117</v>
      </c>
    </row>
    <row r="137" spans="1:65" s="2" customFormat="1" ht="21.75" customHeight="1">
      <c r="A137" s="34"/>
      <c r="B137" s="35"/>
      <c r="C137" s="198" t="s">
        <v>146</v>
      </c>
      <c r="D137" s="198" t="s">
        <v>119</v>
      </c>
      <c r="E137" s="199" t="s">
        <v>147</v>
      </c>
      <c r="F137" s="200" t="s">
        <v>148</v>
      </c>
      <c r="G137" s="201" t="s">
        <v>138</v>
      </c>
      <c r="H137" s="202">
        <v>97.45</v>
      </c>
      <c r="I137" s="203"/>
      <c r="J137" s="204">
        <f>ROUND(I137*H137,2)</f>
        <v>0</v>
      </c>
      <c r="K137" s="200" t="s">
        <v>123</v>
      </c>
      <c r="L137" s="39"/>
      <c r="M137" s="205" t="s">
        <v>1</v>
      </c>
      <c r="N137" s="206" t="s">
        <v>43</v>
      </c>
      <c r="O137" s="71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9" t="s">
        <v>124</v>
      </c>
      <c r="AT137" s="209" t="s">
        <v>119</v>
      </c>
      <c r="AU137" s="209" t="s">
        <v>85</v>
      </c>
      <c r="AY137" s="17" t="s">
        <v>117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83</v>
      </c>
      <c r="BK137" s="210">
        <f>ROUND(I137*H137,2)</f>
        <v>0</v>
      </c>
      <c r="BL137" s="17" t="s">
        <v>124</v>
      </c>
      <c r="BM137" s="209" t="s">
        <v>149</v>
      </c>
    </row>
    <row r="138" spans="1:65" s="13" customFormat="1" ht="11.25">
      <c r="B138" s="215"/>
      <c r="C138" s="216"/>
      <c r="D138" s="211" t="s">
        <v>131</v>
      </c>
      <c r="E138" s="217" t="s">
        <v>1</v>
      </c>
      <c r="F138" s="218" t="s">
        <v>150</v>
      </c>
      <c r="G138" s="216"/>
      <c r="H138" s="219">
        <v>18.149999999999999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131</v>
      </c>
      <c r="AU138" s="225" t="s">
        <v>85</v>
      </c>
      <c r="AV138" s="13" t="s">
        <v>85</v>
      </c>
      <c r="AW138" s="13" t="s">
        <v>34</v>
      </c>
      <c r="AX138" s="13" t="s">
        <v>78</v>
      </c>
      <c r="AY138" s="225" t="s">
        <v>117</v>
      </c>
    </row>
    <row r="139" spans="1:65" s="13" customFormat="1" ht="11.25">
      <c r="B139" s="215"/>
      <c r="C139" s="216"/>
      <c r="D139" s="211" t="s">
        <v>131</v>
      </c>
      <c r="E139" s="217" t="s">
        <v>1</v>
      </c>
      <c r="F139" s="218" t="s">
        <v>151</v>
      </c>
      <c r="G139" s="216"/>
      <c r="H139" s="219">
        <v>79.3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131</v>
      </c>
      <c r="AU139" s="225" t="s">
        <v>85</v>
      </c>
      <c r="AV139" s="13" t="s">
        <v>85</v>
      </c>
      <c r="AW139" s="13" t="s">
        <v>34</v>
      </c>
      <c r="AX139" s="13" t="s">
        <v>78</v>
      </c>
      <c r="AY139" s="225" t="s">
        <v>117</v>
      </c>
    </row>
    <row r="140" spans="1:65" s="14" customFormat="1" ht="11.25">
      <c r="B140" s="226"/>
      <c r="C140" s="227"/>
      <c r="D140" s="211" t="s">
        <v>131</v>
      </c>
      <c r="E140" s="228" t="s">
        <v>1</v>
      </c>
      <c r="F140" s="229" t="s">
        <v>134</v>
      </c>
      <c r="G140" s="227"/>
      <c r="H140" s="230">
        <v>97.45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131</v>
      </c>
      <c r="AU140" s="236" t="s">
        <v>85</v>
      </c>
      <c r="AV140" s="14" t="s">
        <v>124</v>
      </c>
      <c r="AW140" s="14" t="s">
        <v>34</v>
      </c>
      <c r="AX140" s="14" t="s">
        <v>83</v>
      </c>
      <c r="AY140" s="236" t="s">
        <v>117</v>
      </c>
    </row>
    <row r="141" spans="1:65" s="2" customFormat="1" ht="21.75" customHeight="1">
      <c r="A141" s="34"/>
      <c r="B141" s="35"/>
      <c r="C141" s="198" t="s">
        <v>152</v>
      </c>
      <c r="D141" s="198" t="s">
        <v>119</v>
      </c>
      <c r="E141" s="199" t="s">
        <v>153</v>
      </c>
      <c r="F141" s="200" t="s">
        <v>154</v>
      </c>
      <c r="G141" s="201" t="s">
        <v>138</v>
      </c>
      <c r="H141" s="202">
        <v>235.05</v>
      </c>
      <c r="I141" s="203"/>
      <c r="J141" s="204">
        <f>ROUND(I141*H141,2)</f>
        <v>0</v>
      </c>
      <c r="K141" s="200" t="s">
        <v>123</v>
      </c>
      <c r="L141" s="39"/>
      <c r="M141" s="205" t="s">
        <v>1</v>
      </c>
      <c r="N141" s="206" t="s">
        <v>43</v>
      </c>
      <c r="O141" s="71"/>
      <c r="P141" s="207">
        <f>O141*H141</f>
        <v>0</v>
      </c>
      <c r="Q141" s="207">
        <v>0</v>
      </c>
      <c r="R141" s="207">
        <f>Q141*H141</f>
        <v>0</v>
      </c>
      <c r="S141" s="207">
        <v>0</v>
      </c>
      <c r="T141" s="20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9" t="s">
        <v>124</v>
      </c>
      <c r="AT141" s="209" t="s">
        <v>119</v>
      </c>
      <c r="AU141" s="209" t="s">
        <v>85</v>
      </c>
      <c r="AY141" s="17" t="s">
        <v>117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7" t="s">
        <v>83</v>
      </c>
      <c r="BK141" s="210">
        <f>ROUND(I141*H141,2)</f>
        <v>0</v>
      </c>
      <c r="BL141" s="17" t="s">
        <v>124</v>
      </c>
      <c r="BM141" s="209" t="s">
        <v>155</v>
      </c>
    </row>
    <row r="142" spans="1:65" s="13" customFormat="1" ht="11.25">
      <c r="B142" s="215"/>
      <c r="C142" s="216"/>
      <c r="D142" s="211" t="s">
        <v>131</v>
      </c>
      <c r="E142" s="217" t="s">
        <v>1</v>
      </c>
      <c r="F142" s="218" t="s">
        <v>156</v>
      </c>
      <c r="G142" s="216"/>
      <c r="H142" s="219">
        <v>332.5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131</v>
      </c>
      <c r="AU142" s="225" t="s">
        <v>85</v>
      </c>
      <c r="AV142" s="13" t="s">
        <v>85</v>
      </c>
      <c r="AW142" s="13" t="s">
        <v>34</v>
      </c>
      <c r="AX142" s="13" t="s">
        <v>78</v>
      </c>
      <c r="AY142" s="225" t="s">
        <v>117</v>
      </c>
    </row>
    <row r="143" spans="1:65" s="13" customFormat="1" ht="11.25">
      <c r="B143" s="215"/>
      <c r="C143" s="216"/>
      <c r="D143" s="211" t="s">
        <v>131</v>
      </c>
      <c r="E143" s="217" t="s">
        <v>1</v>
      </c>
      <c r="F143" s="218" t="s">
        <v>157</v>
      </c>
      <c r="G143" s="216"/>
      <c r="H143" s="219">
        <v>-79.3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131</v>
      </c>
      <c r="AU143" s="225" t="s">
        <v>85</v>
      </c>
      <c r="AV143" s="13" t="s">
        <v>85</v>
      </c>
      <c r="AW143" s="13" t="s">
        <v>34</v>
      </c>
      <c r="AX143" s="13" t="s">
        <v>78</v>
      </c>
      <c r="AY143" s="225" t="s">
        <v>117</v>
      </c>
    </row>
    <row r="144" spans="1:65" s="13" customFormat="1" ht="11.25">
      <c r="B144" s="215"/>
      <c r="C144" s="216"/>
      <c r="D144" s="211" t="s">
        <v>131</v>
      </c>
      <c r="E144" s="217" t="s">
        <v>1</v>
      </c>
      <c r="F144" s="218" t="s">
        <v>158</v>
      </c>
      <c r="G144" s="216"/>
      <c r="H144" s="219">
        <v>-18.149999999999999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131</v>
      </c>
      <c r="AU144" s="225" t="s">
        <v>85</v>
      </c>
      <c r="AV144" s="13" t="s">
        <v>85</v>
      </c>
      <c r="AW144" s="13" t="s">
        <v>34</v>
      </c>
      <c r="AX144" s="13" t="s">
        <v>78</v>
      </c>
      <c r="AY144" s="225" t="s">
        <v>117</v>
      </c>
    </row>
    <row r="145" spans="1:65" s="14" customFormat="1" ht="11.25">
      <c r="B145" s="226"/>
      <c r="C145" s="227"/>
      <c r="D145" s="211" t="s">
        <v>131</v>
      </c>
      <c r="E145" s="228" t="s">
        <v>1</v>
      </c>
      <c r="F145" s="229" t="s">
        <v>134</v>
      </c>
      <c r="G145" s="227"/>
      <c r="H145" s="230">
        <v>235.05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131</v>
      </c>
      <c r="AU145" s="236" t="s">
        <v>85</v>
      </c>
      <c r="AV145" s="14" t="s">
        <v>124</v>
      </c>
      <c r="AW145" s="14" t="s">
        <v>34</v>
      </c>
      <c r="AX145" s="14" t="s">
        <v>83</v>
      </c>
      <c r="AY145" s="236" t="s">
        <v>117</v>
      </c>
    </row>
    <row r="146" spans="1:65" s="2" customFormat="1" ht="21.75" customHeight="1">
      <c r="A146" s="34"/>
      <c r="B146" s="35"/>
      <c r="C146" s="198" t="s">
        <v>159</v>
      </c>
      <c r="D146" s="198" t="s">
        <v>119</v>
      </c>
      <c r="E146" s="199" t="s">
        <v>160</v>
      </c>
      <c r="F146" s="200" t="s">
        <v>161</v>
      </c>
      <c r="G146" s="201" t="s">
        <v>138</v>
      </c>
      <c r="H146" s="202">
        <v>97.45</v>
      </c>
      <c r="I146" s="203"/>
      <c r="J146" s="204">
        <f>ROUND(I146*H146,2)</f>
        <v>0</v>
      </c>
      <c r="K146" s="200" t="s">
        <v>123</v>
      </c>
      <c r="L146" s="39"/>
      <c r="M146" s="205" t="s">
        <v>1</v>
      </c>
      <c r="N146" s="206" t="s">
        <v>43</v>
      </c>
      <c r="O146" s="71"/>
      <c r="P146" s="207">
        <f>O146*H146</f>
        <v>0</v>
      </c>
      <c r="Q146" s="207">
        <v>0</v>
      </c>
      <c r="R146" s="207">
        <f>Q146*H146</f>
        <v>0</v>
      </c>
      <c r="S146" s="207">
        <v>0</v>
      </c>
      <c r="T146" s="20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9" t="s">
        <v>124</v>
      </c>
      <c r="AT146" s="209" t="s">
        <v>119</v>
      </c>
      <c r="AU146" s="209" t="s">
        <v>85</v>
      </c>
      <c r="AY146" s="17" t="s">
        <v>117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83</v>
      </c>
      <c r="BK146" s="210">
        <f>ROUND(I146*H146,2)</f>
        <v>0</v>
      </c>
      <c r="BL146" s="17" t="s">
        <v>124</v>
      </c>
      <c r="BM146" s="209" t="s">
        <v>162</v>
      </c>
    </row>
    <row r="147" spans="1:65" s="13" customFormat="1" ht="11.25">
      <c r="B147" s="215"/>
      <c r="C147" s="216"/>
      <c r="D147" s="211" t="s">
        <v>131</v>
      </c>
      <c r="E147" s="217" t="s">
        <v>1</v>
      </c>
      <c r="F147" s="218" t="s">
        <v>150</v>
      </c>
      <c r="G147" s="216"/>
      <c r="H147" s="219">
        <v>18.149999999999999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131</v>
      </c>
      <c r="AU147" s="225" t="s">
        <v>85</v>
      </c>
      <c r="AV147" s="13" t="s">
        <v>85</v>
      </c>
      <c r="AW147" s="13" t="s">
        <v>34</v>
      </c>
      <c r="AX147" s="13" t="s">
        <v>78</v>
      </c>
      <c r="AY147" s="225" t="s">
        <v>117</v>
      </c>
    </row>
    <row r="148" spans="1:65" s="13" customFormat="1" ht="11.25">
      <c r="B148" s="215"/>
      <c r="C148" s="216"/>
      <c r="D148" s="211" t="s">
        <v>131</v>
      </c>
      <c r="E148" s="217" t="s">
        <v>1</v>
      </c>
      <c r="F148" s="218" t="s">
        <v>151</v>
      </c>
      <c r="G148" s="216"/>
      <c r="H148" s="219">
        <v>79.3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131</v>
      </c>
      <c r="AU148" s="225" t="s">
        <v>85</v>
      </c>
      <c r="AV148" s="13" t="s">
        <v>85</v>
      </c>
      <c r="AW148" s="13" t="s">
        <v>34</v>
      </c>
      <c r="AX148" s="13" t="s">
        <v>78</v>
      </c>
      <c r="AY148" s="225" t="s">
        <v>117</v>
      </c>
    </row>
    <row r="149" spans="1:65" s="14" customFormat="1" ht="11.25">
      <c r="B149" s="226"/>
      <c r="C149" s="227"/>
      <c r="D149" s="211" t="s">
        <v>131</v>
      </c>
      <c r="E149" s="228" t="s">
        <v>1</v>
      </c>
      <c r="F149" s="229" t="s">
        <v>134</v>
      </c>
      <c r="G149" s="227"/>
      <c r="H149" s="230">
        <v>97.45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131</v>
      </c>
      <c r="AU149" s="236" t="s">
        <v>85</v>
      </c>
      <c r="AV149" s="14" t="s">
        <v>124</v>
      </c>
      <c r="AW149" s="14" t="s">
        <v>34</v>
      </c>
      <c r="AX149" s="14" t="s">
        <v>83</v>
      </c>
      <c r="AY149" s="236" t="s">
        <v>117</v>
      </c>
    </row>
    <row r="150" spans="1:65" s="2" customFormat="1" ht="21.75" customHeight="1">
      <c r="A150" s="34"/>
      <c r="B150" s="35"/>
      <c r="C150" s="198" t="s">
        <v>163</v>
      </c>
      <c r="D150" s="198" t="s">
        <v>119</v>
      </c>
      <c r="E150" s="199" t="s">
        <v>164</v>
      </c>
      <c r="F150" s="200" t="s">
        <v>165</v>
      </c>
      <c r="G150" s="201" t="s">
        <v>166</v>
      </c>
      <c r="H150" s="202">
        <v>423.09</v>
      </c>
      <c r="I150" s="203"/>
      <c r="J150" s="204">
        <f>ROUND(I150*H150,2)</f>
        <v>0</v>
      </c>
      <c r="K150" s="200" t="s">
        <v>123</v>
      </c>
      <c r="L150" s="39"/>
      <c r="M150" s="205" t="s">
        <v>1</v>
      </c>
      <c r="N150" s="206" t="s">
        <v>43</v>
      </c>
      <c r="O150" s="71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9" t="s">
        <v>124</v>
      </c>
      <c r="AT150" s="209" t="s">
        <v>119</v>
      </c>
      <c r="AU150" s="209" t="s">
        <v>85</v>
      </c>
      <c r="AY150" s="17" t="s">
        <v>117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7" t="s">
        <v>83</v>
      </c>
      <c r="BK150" s="210">
        <f>ROUND(I150*H150,2)</f>
        <v>0</v>
      </c>
      <c r="BL150" s="17" t="s">
        <v>124</v>
      </c>
      <c r="BM150" s="209" t="s">
        <v>167</v>
      </c>
    </row>
    <row r="151" spans="1:65" s="13" customFormat="1" ht="11.25">
      <c r="B151" s="215"/>
      <c r="C151" s="216"/>
      <c r="D151" s="211" t="s">
        <v>131</v>
      </c>
      <c r="E151" s="217" t="s">
        <v>1</v>
      </c>
      <c r="F151" s="218" t="s">
        <v>168</v>
      </c>
      <c r="G151" s="216"/>
      <c r="H151" s="219">
        <v>423.09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131</v>
      </c>
      <c r="AU151" s="225" t="s">
        <v>85</v>
      </c>
      <c r="AV151" s="13" t="s">
        <v>85</v>
      </c>
      <c r="AW151" s="13" t="s">
        <v>34</v>
      </c>
      <c r="AX151" s="13" t="s">
        <v>83</v>
      </c>
      <c r="AY151" s="225" t="s">
        <v>117</v>
      </c>
    </row>
    <row r="152" spans="1:65" s="2" customFormat="1" ht="16.5" customHeight="1">
      <c r="A152" s="34"/>
      <c r="B152" s="35"/>
      <c r="C152" s="198" t="s">
        <v>169</v>
      </c>
      <c r="D152" s="198" t="s">
        <v>119</v>
      </c>
      <c r="E152" s="199" t="s">
        <v>170</v>
      </c>
      <c r="F152" s="200" t="s">
        <v>171</v>
      </c>
      <c r="G152" s="201" t="s">
        <v>138</v>
      </c>
      <c r="H152" s="202">
        <v>332.5</v>
      </c>
      <c r="I152" s="203"/>
      <c r="J152" s="204">
        <f>ROUND(I152*H152,2)</f>
        <v>0</v>
      </c>
      <c r="K152" s="200" t="s">
        <v>123</v>
      </c>
      <c r="L152" s="39"/>
      <c r="M152" s="205" t="s">
        <v>1</v>
      </c>
      <c r="N152" s="206" t="s">
        <v>43</v>
      </c>
      <c r="O152" s="71"/>
      <c r="P152" s="207">
        <f>O152*H152</f>
        <v>0</v>
      </c>
      <c r="Q152" s="207">
        <v>0</v>
      </c>
      <c r="R152" s="207">
        <f>Q152*H152</f>
        <v>0</v>
      </c>
      <c r="S152" s="207">
        <v>0</v>
      </c>
      <c r="T152" s="20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9" t="s">
        <v>124</v>
      </c>
      <c r="AT152" s="209" t="s">
        <v>119</v>
      </c>
      <c r="AU152" s="209" t="s">
        <v>85</v>
      </c>
      <c r="AY152" s="17" t="s">
        <v>117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7" t="s">
        <v>83</v>
      </c>
      <c r="BK152" s="210">
        <f>ROUND(I152*H152,2)</f>
        <v>0</v>
      </c>
      <c r="BL152" s="17" t="s">
        <v>124</v>
      </c>
      <c r="BM152" s="209" t="s">
        <v>172</v>
      </c>
    </row>
    <row r="153" spans="1:65" s="13" customFormat="1" ht="11.25">
      <c r="B153" s="215"/>
      <c r="C153" s="216"/>
      <c r="D153" s="211" t="s">
        <v>131</v>
      </c>
      <c r="E153" s="217" t="s">
        <v>1</v>
      </c>
      <c r="F153" s="218" t="s">
        <v>173</v>
      </c>
      <c r="G153" s="216"/>
      <c r="H153" s="219">
        <v>332.5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131</v>
      </c>
      <c r="AU153" s="225" t="s">
        <v>85</v>
      </c>
      <c r="AV153" s="13" t="s">
        <v>85</v>
      </c>
      <c r="AW153" s="13" t="s">
        <v>34</v>
      </c>
      <c r="AX153" s="13" t="s">
        <v>83</v>
      </c>
      <c r="AY153" s="225" t="s">
        <v>117</v>
      </c>
    </row>
    <row r="154" spans="1:65" s="2" customFormat="1" ht="21.75" customHeight="1">
      <c r="A154" s="34"/>
      <c r="B154" s="35"/>
      <c r="C154" s="198" t="s">
        <v>174</v>
      </c>
      <c r="D154" s="198" t="s">
        <v>119</v>
      </c>
      <c r="E154" s="199" t="s">
        <v>175</v>
      </c>
      <c r="F154" s="200" t="s">
        <v>176</v>
      </c>
      <c r="G154" s="201" t="s">
        <v>138</v>
      </c>
      <c r="H154" s="202">
        <v>80.25</v>
      </c>
      <c r="I154" s="203"/>
      <c r="J154" s="204">
        <f>ROUND(I154*H154,2)</f>
        <v>0</v>
      </c>
      <c r="K154" s="200" t="s">
        <v>123</v>
      </c>
      <c r="L154" s="39"/>
      <c r="M154" s="205" t="s">
        <v>1</v>
      </c>
      <c r="N154" s="206" t="s">
        <v>43</v>
      </c>
      <c r="O154" s="71"/>
      <c r="P154" s="207">
        <f>O154*H154</f>
        <v>0</v>
      </c>
      <c r="Q154" s="207">
        <v>0</v>
      </c>
      <c r="R154" s="207">
        <f>Q154*H154</f>
        <v>0</v>
      </c>
      <c r="S154" s="207">
        <v>0</v>
      </c>
      <c r="T154" s="20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9" t="s">
        <v>124</v>
      </c>
      <c r="AT154" s="209" t="s">
        <v>119</v>
      </c>
      <c r="AU154" s="209" t="s">
        <v>85</v>
      </c>
      <c r="AY154" s="17" t="s">
        <v>117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7" t="s">
        <v>83</v>
      </c>
      <c r="BK154" s="210">
        <f>ROUND(I154*H154,2)</f>
        <v>0</v>
      </c>
      <c r="BL154" s="17" t="s">
        <v>124</v>
      </c>
      <c r="BM154" s="209" t="s">
        <v>177</v>
      </c>
    </row>
    <row r="155" spans="1:65" s="2" customFormat="1" ht="19.5">
      <c r="A155" s="34"/>
      <c r="B155" s="35"/>
      <c r="C155" s="36"/>
      <c r="D155" s="211" t="s">
        <v>129</v>
      </c>
      <c r="E155" s="36"/>
      <c r="F155" s="212" t="s">
        <v>130</v>
      </c>
      <c r="G155" s="36"/>
      <c r="H155" s="36"/>
      <c r="I155" s="110"/>
      <c r="J155" s="36"/>
      <c r="K155" s="36"/>
      <c r="L155" s="39"/>
      <c r="M155" s="213"/>
      <c r="N155" s="214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129</v>
      </c>
      <c r="AU155" s="17" t="s">
        <v>85</v>
      </c>
    </row>
    <row r="156" spans="1:65" s="13" customFormat="1" ht="11.25">
      <c r="B156" s="215"/>
      <c r="C156" s="216"/>
      <c r="D156" s="211" t="s">
        <v>131</v>
      </c>
      <c r="E156" s="217" t="s">
        <v>1</v>
      </c>
      <c r="F156" s="218" t="s">
        <v>178</v>
      </c>
      <c r="G156" s="216"/>
      <c r="H156" s="219">
        <v>6.75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131</v>
      </c>
      <c r="AU156" s="225" t="s">
        <v>85</v>
      </c>
      <c r="AV156" s="13" t="s">
        <v>85</v>
      </c>
      <c r="AW156" s="13" t="s">
        <v>34</v>
      </c>
      <c r="AX156" s="13" t="s">
        <v>78</v>
      </c>
      <c r="AY156" s="225" t="s">
        <v>117</v>
      </c>
    </row>
    <row r="157" spans="1:65" s="13" customFormat="1" ht="22.5">
      <c r="B157" s="215"/>
      <c r="C157" s="216"/>
      <c r="D157" s="211" t="s">
        <v>131</v>
      </c>
      <c r="E157" s="217" t="s">
        <v>1</v>
      </c>
      <c r="F157" s="218" t="s">
        <v>179</v>
      </c>
      <c r="G157" s="216"/>
      <c r="H157" s="219">
        <v>40.5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131</v>
      </c>
      <c r="AU157" s="225" t="s">
        <v>85</v>
      </c>
      <c r="AV157" s="13" t="s">
        <v>85</v>
      </c>
      <c r="AW157" s="13" t="s">
        <v>34</v>
      </c>
      <c r="AX157" s="13" t="s">
        <v>78</v>
      </c>
      <c r="AY157" s="225" t="s">
        <v>117</v>
      </c>
    </row>
    <row r="158" spans="1:65" s="13" customFormat="1" ht="11.25">
      <c r="B158" s="215"/>
      <c r="C158" s="216"/>
      <c r="D158" s="211" t="s">
        <v>131</v>
      </c>
      <c r="E158" s="217" t="s">
        <v>1</v>
      </c>
      <c r="F158" s="218" t="s">
        <v>180</v>
      </c>
      <c r="G158" s="216"/>
      <c r="H158" s="219">
        <v>33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131</v>
      </c>
      <c r="AU158" s="225" t="s">
        <v>85</v>
      </c>
      <c r="AV158" s="13" t="s">
        <v>85</v>
      </c>
      <c r="AW158" s="13" t="s">
        <v>34</v>
      </c>
      <c r="AX158" s="13" t="s">
        <v>78</v>
      </c>
      <c r="AY158" s="225" t="s">
        <v>117</v>
      </c>
    </row>
    <row r="159" spans="1:65" s="14" customFormat="1" ht="11.25">
      <c r="B159" s="226"/>
      <c r="C159" s="227"/>
      <c r="D159" s="211" t="s">
        <v>131</v>
      </c>
      <c r="E159" s="228" t="s">
        <v>1</v>
      </c>
      <c r="F159" s="229" t="s">
        <v>134</v>
      </c>
      <c r="G159" s="227"/>
      <c r="H159" s="230">
        <v>80.25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131</v>
      </c>
      <c r="AU159" s="236" t="s">
        <v>85</v>
      </c>
      <c r="AV159" s="14" t="s">
        <v>124</v>
      </c>
      <c r="AW159" s="14" t="s">
        <v>34</v>
      </c>
      <c r="AX159" s="14" t="s">
        <v>83</v>
      </c>
      <c r="AY159" s="236" t="s">
        <v>117</v>
      </c>
    </row>
    <row r="160" spans="1:65" s="2" customFormat="1" ht="21.75" customHeight="1">
      <c r="A160" s="34"/>
      <c r="B160" s="35"/>
      <c r="C160" s="198" t="s">
        <v>181</v>
      </c>
      <c r="D160" s="198" t="s">
        <v>119</v>
      </c>
      <c r="E160" s="199" t="s">
        <v>182</v>
      </c>
      <c r="F160" s="200" t="s">
        <v>183</v>
      </c>
      <c r="G160" s="201" t="s">
        <v>138</v>
      </c>
      <c r="H160" s="202">
        <v>14.938000000000001</v>
      </c>
      <c r="I160" s="203"/>
      <c r="J160" s="204">
        <f>ROUND(I160*H160,2)</f>
        <v>0</v>
      </c>
      <c r="K160" s="200" t="s">
        <v>123</v>
      </c>
      <c r="L160" s="39"/>
      <c r="M160" s="205" t="s">
        <v>1</v>
      </c>
      <c r="N160" s="206" t="s">
        <v>43</v>
      </c>
      <c r="O160" s="71"/>
      <c r="P160" s="207">
        <f>O160*H160</f>
        <v>0</v>
      </c>
      <c r="Q160" s="207">
        <v>0</v>
      </c>
      <c r="R160" s="207">
        <f>Q160*H160</f>
        <v>0</v>
      </c>
      <c r="S160" s="207">
        <v>0</v>
      </c>
      <c r="T160" s="20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9" t="s">
        <v>124</v>
      </c>
      <c r="AT160" s="209" t="s">
        <v>119</v>
      </c>
      <c r="AU160" s="209" t="s">
        <v>85</v>
      </c>
      <c r="AY160" s="17" t="s">
        <v>117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7" t="s">
        <v>83</v>
      </c>
      <c r="BK160" s="210">
        <f>ROUND(I160*H160,2)</f>
        <v>0</v>
      </c>
      <c r="BL160" s="17" t="s">
        <v>124</v>
      </c>
      <c r="BM160" s="209" t="s">
        <v>184</v>
      </c>
    </row>
    <row r="161" spans="1:65" s="2" customFormat="1" ht="39">
      <c r="A161" s="34"/>
      <c r="B161" s="35"/>
      <c r="C161" s="36"/>
      <c r="D161" s="211" t="s">
        <v>129</v>
      </c>
      <c r="E161" s="36"/>
      <c r="F161" s="212" t="s">
        <v>185</v>
      </c>
      <c r="G161" s="36"/>
      <c r="H161" s="36"/>
      <c r="I161" s="110"/>
      <c r="J161" s="36"/>
      <c r="K161" s="36"/>
      <c r="L161" s="39"/>
      <c r="M161" s="213"/>
      <c r="N161" s="214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129</v>
      </c>
      <c r="AU161" s="17" t="s">
        <v>85</v>
      </c>
    </row>
    <row r="162" spans="1:65" s="13" customFormat="1" ht="11.25">
      <c r="B162" s="215"/>
      <c r="C162" s="216"/>
      <c r="D162" s="211" t="s">
        <v>131</v>
      </c>
      <c r="E162" s="217" t="s">
        <v>1</v>
      </c>
      <c r="F162" s="218" t="s">
        <v>186</v>
      </c>
      <c r="G162" s="216"/>
      <c r="H162" s="219">
        <v>5.9379999999999997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131</v>
      </c>
      <c r="AU162" s="225" t="s">
        <v>85</v>
      </c>
      <c r="AV162" s="13" t="s">
        <v>85</v>
      </c>
      <c r="AW162" s="13" t="s">
        <v>34</v>
      </c>
      <c r="AX162" s="13" t="s">
        <v>78</v>
      </c>
      <c r="AY162" s="225" t="s">
        <v>117</v>
      </c>
    </row>
    <row r="163" spans="1:65" s="13" customFormat="1" ht="11.25">
      <c r="B163" s="215"/>
      <c r="C163" s="216"/>
      <c r="D163" s="211" t="s">
        <v>131</v>
      </c>
      <c r="E163" s="217" t="s">
        <v>1</v>
      </c>
      <c r="F163" s="218" t="s">
        <v>187</v>
      </c>
      <c r="G163" s="216"/>
      <c r="H163" s="219">
        <v>9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131</v>
      </c>
      <c r="AU163" s="225" t="s">
        <v>85</v>
      </c>
      <c r="AV163" s="13" t="s">
        <v>85</v>
      </c>
      <c r="AW163" s="13" t="s">
        <v>34</v>
      </c>
      <c r="AX163" s="13" t="s">
        <v>78</v>
      </c>
      <c r="AY163" s="225" t="s">
        <v>117</v>
      </c>
    </row>
    <row r="164" spans="1:65" s="14" customFormat="1" ht="11.25">
      <c r="B164" s="226"/>
      <c r="C164" s="227"/>
      <c r="D164" s="211" t="s">
        <v>131</v>
      </c>
      <c r="E164" s="228" t="s">
        <v>1</v>
      </c>
      <c r="F164" s="229" t="s">
        <v>134</v>
      </c>
      <c r="G164" s="227"/>
      <c r="H164" s="230">
        <v>14.938000000000001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131</v>
      </c>
      <c r="AU164" s="236" t="s">
        <v>85</v>
      </c>
      <c r="AV164" s="14" t="s">
        <v>124</v>
      </c>
      <c r="AW164" s="14" t="s">
        <v>34</v>
      </c>
      <c r="AX164" s="14" t="s">
        <v>83</v>
      </c>
      <c r="AY164" s="236" t="s">
        <v>117</v>
      </c>
    </row>
    <row r="165" spans="1:65" s="2" customFormat="1" ht="16.5" customHeight="1">
      <c r="A165" s="34"/>
      <c r="B165" s="35"/>
      <c r="C165" s="237" t="s">
        <v>188</v>
      </c>
      <c r="D165" s="237" t="s">
        <v>189</v>
      </c>
      <c r="E165" s="238" t="s">
        <v>190</v>
      </c>
      <c r="F165" s="239" t="s">
        <v>191</v>
      </c>
      <c r="G165" s="240" t="s">
        <v>166</v>
      </c>
      <c r="H165" s="241">
        <v>29.876000000000001</v>
      </c>
      <c r="I165" s="242"/>
      <c r="J165" s="243">
        <f>ROUND(I165*H165,2)</f>
        <v>0</v>
      </c>
      <c r="K165" s="239" t="s">
        <v>123</v>
      </c>
      <c r="L165" s="244"/>
      <c r="M165" s="245" t="s">
        <v>1</v>
      </c>
      <c r="N165" s="246" t="s">
        <v>43</v>
      </c>
      <c r="O165" s="71"/>
      <c r="P165" s="207">
        <f>O165*H165</f>
        <v>0</v>
      </c>
      <c r="Q165" s="207">
        <v>1</v>
      </c>
      <c r="R165" s="207">
        <f>Q165*H165</f>
        <v>29.876000000000001</v>
      </c>
      <c r="S165" s="207">
        <v>0</v>
      </c>
      <c r="T165" s="20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9" t="s">
        <v>163</v>
      </c>
      <c r="AT165" s="209" t="s">
        <v>189</v>
      </c>
      <c r="AU165" s="209" t="s">
        <v>85</v>
      </c>
      <c r="AY165" s="17" t="s">
        <v>117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7" t="s">
        <v>83</v>
      </c>
      <c r="BK165" s="210">
        <f>ROUND(I165*H165,2)</f>
        <v>0</v>
      </c>
      <c r="BL165" s="17" t="s">
        <v>124</v>
      </c>
      <c r="BM165" s="209" t="s">
        <v>192</v>
      </c>
    </row>
    <row r="166" spans="1:65" s="13" customFormat="1" ht="11.25">
      <c r="B166" s="215"/>
      <c r="C166" s="216"/>
      <c r="D166" s="211" t="s">
        <v>131</v>
      </c>
      <c r="E166" s="216"/>
      <c r="F166" s="218" t="s">
        <v>193</v>
      </c>
      <c r="G166" s="216"/>
      <c r="H166" s="219">
        <v>29.876000000000001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131</v>
      </c>
      <c r="AU166" s="225" t="s">
        <v>85</v>
      </c>
      <c r="AV166" s="13" t="s">
        <v>85</v>
      </c>
      <c r="AW166" s="13" t="s">
        <v>4</v>
      </c>
      <c r="AX166" s="13" t="s">
        <v>83</v>
      </c>
      <c r="AY166" s="225" t="s">
        <v>117</v>
      </c>
    </row>
    <row r="167" spans="1:65" s="2" customFormat="1" ht="21.75" customHeight="1">
      <c r="A167" s="34"/>
      <c r="B167" s="35"/>
      <c r="C167" s="198" t="s">
        <v>194</v>
      </c>
      <c r="D167" s="198" t="s">
        <v>119</v>
      </c>
      <c r="E167" s="199" t="s">
        <v>195</v>
      </c>
      <c r="F167" s="200" t="s">
        <v>196</v>
      </c>
      <c r="G167" s="201" t="s">
        <v>122</v>
      </c>
      <c r="H167" s="202">
        <v>121</v>
      </c>
      <c r="I167" s="203"/>
      <c r="J167" s="204">
        <f>ROUND(I167*H167,2)</f>
        <v>0</v>
      </c>
      <c r="K167" s="200" t="s">
        <v>123</v>
      </c>
      <c r="L167" s="39"/>
      <c r="M167" s="205" t="s">
        <v>1</v>
      </c>
      <c r="N167" s="206" t="s">
        <v>43</v>
      </c>
      <c r="O167" s="71"/>
      <c r="P167" s="207">
        <f>O167*H167</f>
        <v>0</v>
      </c>
      <c r="Q167" s="207">
        <v>0</v>
      </c>
      <c r="R167" s="207">
        <f>Q167*H167</f>
        <v>0</v>
      </c>
      <c r="S167" s="207">
        <v>0</v>
      </c>
      <c r="T167" s="20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9" t="s">
        <v>124</v>
      </c>
      <c r="AT167" s="209" t="s">
        <v>119</v>
      </c>
      <c r="AU167" s="209" t="s">
        <v>85</v>
      </c>
      <c r="AY167" s="17" t="s">
        <v>117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7" t="s">
        <v>83</v>
      </c>
      <c r="BK167" s="210">
        <f>ROUND(I167*H167,2)</f>
        <v>0</v>
      </c>
      <c r="BL167" s="17" t="s">
        <v>124</v>
      </c>
      <c r="BM167" s="209" t="s">
        <v>197</v>
      </c>
    </row>
    <row r="168" spans="1:65" s="2" customFormat="1" ht="39">
      <c r="A168" s="34"/>
      <c r="B168" s="35"/>
      <c r="C168" s="36"/>
      <c r="D168" s="211" t="s">
        <v>129</v>
      </c>
      <c r="E168" s="36"/>
      <c r="F168" s="212" t="s">
        <v>185</v>
      </c>
      <c r="G168" s="36"/>
      <c r="H168" s="36"/>
      <c r="I168" s="110"/>
      <c r="J168" s="36"/>
      <c r="K168" s="36"/>
      <c r="L168" s="39"/>
      <c r="M168" s="213"/>
      <c r="N168" s="214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129</v>
      </c>
      <c r="AU168" s="17" t="s">
        <v>85</v>
      </c>
    </row>
    <row r="169" spans="1:65" s="2" customFormat="1" ht="21.75" customHeight="1">
      <c r="A169" s="34"/>
      <c r="B169" s="35"/>
      <c r="C169" s="198" t="s">
        <v>198</v>
      </c>
      <c r="D169" s="198" t="s">
        <v>119</v>
      </c>
      <c r="E169" s="199" t="s">
        <v>199</v>
      </c>
      <c r="F169" s="200" t="s">
        <v>200</v>
      </c>
      <c r="G169" s="201" t="s">
        <v>122</v>
      </c>
      <c r="H169" s="202">
        <v>121</v>
      </c>
      <c r="I169" s="203"/>
      <c r="J169" s="204">
        <f>ROUND(I169*H169,2)</f>
        <v>0</v>
      </c>
      <c r="K169" s="200" t="s">
        <v>123</v>
      </c>
      <c r="L169" s="39"/>
      <c r="M169" s="205" t="s">
        <v>1</v>
      </c>
      <c r="N169" s="206" t="s">
        <v>43</v>
      </c>
      <c r="O169" s="71"/>
      <c r="P169" s="207">
        <f>O169*H169</f>
        <v>0</v>
      </c>
      <c r="Q169" s="207">
        <v>0</v>
      </c>
      <c r="R169" s="207">
        <f>Q169*H169</f>
        <v>0</v>
      </c>
      <c r="S169" s="207">
        <v>0</v>
      </c>
      <c r="T169" s="20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9" t="s">
        <v>124</v>
      </c>
      <c r="AT169" s="209" t="s">
        <v>119</v>
      </c>
      <c r="AU169" s="209" t="s">
        <v>85</v>
      </c>
      <c r="AY169" s="17" t="s">
        <v>117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7" t="s">
        <v>83</v>
      </c>
      <c r="BK169" s="210">
        <f>ROUND(I169*H169,2)</f>
        <v>0</v>
      </c>
      <c r="BL169" s="17" t="s">
        <v>124</v>
      </c>
      <c r="BM169" s="209" t="s">
        <v>201</v>
      </c>
    </row>
    <row r="170" spans="1:65" s="2" customFormat="1" ht="29.25">
      <c r="A170" s="34"/>
      <c r="B170" s="35"/>
      <c r="C170" s="36"/>
      <c r="D170" s="211" t="s">
        <v>129</v>
      </c>
      <c r="E170" s="36"/>
      <c r="F170" s="212" t="s">
        <v>202</v>
      </c>
      <c r="G170" s="36"/>
      <c r="H170" s="36"/>
      <c r="I170" s="110"/>
      <c r="J170" s="36"/>
      <c r="K170" s="36"/>
      <c r="L170" s="39"/>
      <c r="M170" s="213"/>
      <c r="N170" s="214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129</v>
      </c>
      <c r="AU170" s="17" t="s">
        <v>85</v>
      </c>
    </row>
    <row r="171" spans="1:65" s="2" customFormat="1" ht="16.5" customHeight="1">
      <c r="A171" s="34"/>
      <c r="B171" s="35"/>
      <c r="C171" s="237" t="s">
        <v>8</v>
      </c>
      <c r="D171" s="237" t="s">
        <v>189</v>
      </c>
      <c r="E171" s="238" t="s">
        <v>203</v>
      </c>
      <c r="F171" s="239" t="s">
        <v>204</v>
      </c>
      <c r="G171" s="240" t="s">
        <v>205</v>
      </c>
      <c r="H171" s="241">
        <v>4.2350000000000003</v>
      </c>
      <c r="I171" s="242"/>
      <c r="J171" s="243">
        <f>ROUND(I171*H171,2)</f>
        <v>0</v>
      </c>
      <c r="K171" s="239" t="s">
        <v>123</v>
      </c>
      <c r="L171" s="244"/>
      <c r="M171" s="245" t="s">
        <v>1</v>
      </c>
      <c r="N171" s="246" t="s">
        <v>43</v>
      </c>
      <c r="O171" s="71"/>
      <c r="P171" s="207">
        <f>O171*H171</f>
        <v>0</v>
      </c>
      <c r="Q171" s="207">
        <v>1E-3</v>
      </c>
      <c r="R171" s="207">
        <f>Q171*H171</f>
        <v>4.235E-3</v>
      </c>
      <c r="S171" s="207">
        <v>0</v>
      </c>
      <c r="T171" s="20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9" t="s">
        <v>163</v>
      </c>
      <c r="AT171" s="209" t="s">
        <v>189</v>
      </c>
      <c r="AU171" s="209" t="s">
        <v>85</v>
      </c>
      <c r="AY171" s="17" t="s">
        <v>117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7" t="s">
        <v>83</v>
      </c>
      <c r="BK171" s="210">
        <f>ROUND(I171*H171,2)</f>
        <v>0</v>
      </c>
      <c r="BL171" s="17" t="s">
        <v>124</v>
      </c>
      <c r="BM171" s="209" t="s">
        <v>206</v>
      </c>
    </row>
    <row r="172" spans="1:65" s="13" customFormat="1" ht="11.25">
      <c r="B172" s="215"/>
      <c r="C172" s="216"/>
      <c r="D172" s="211" t="s">
        <v>131</v>
      </c>
      <c r="E172" s="216"/>
      <c r="F172" s="218" t="s">
        <v>207</v>
      </c>
      <c r="G172" s="216"/>
      <c r="H172" s="219">
        <v>4.2350000000000003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131</v>
      </c>
      <c r="AU172" s="225" t="s">
        <v>85</v>
      </c>
      <c r="AV172" s="13" t="s">
        <v>85</v>
      </c>
      <c r="AW172" s="13" t="s">
        <v>4</v>
      </c>
      <c r="AX172" s="13" t="s">
        <v>83</v>
      </c>
      <c r="AY172" s="225" t="s">
        <v>117</v>
      </c>
    </row>
    <row r="173" spans="1:65" s="2" customFormat="1" ht="21.75" customHeight="1">
      <c r="A173" s="34"/>
      <c r="B173" s="35"/>
      <c r="C173" s="198" t="s">
        <v>208</v>
      </c>
      <c r="D173" s="198" t="s">
        <v>119</v>
      </c>
      <c r="E173" s="199" t="s">
        <v>209</v>
      </c>
      <c r="F173" s="200" t="s">
        <v>210</v>
      </c>
      <c r="G173" s="201" t="s">
        <v>122</v>
      </c>
      <c r="H173" s="202">
        <v>121</v>
      </c>
      <c r="I173" s="203"/>
      <c r="J173" s="204">
        <f>ROUND(I173*H173,2)</f>
        <v>0</v>
      </c>
      <c r="K173" s="200" t="s">
        <v>123</v>
      </c>
      <c r="L173" s="39"/>
      <c r="M173" s="205" t="s">
        <v>1</v>
      </c>
      <c r="N173" s="206" t="s">
        <v>43</v>
      </c>
      <c r="O173" s="71"/>
      <c r="P173" s="207">
        <f>O173*H173</f>
        <v>0</v>
      </c>
      <c r="Q173" s="207">
        <v>0</v>
      </c>
      <c r="R173" s="207">
        <f>Q173*H173</f>
        <v>0</v>
      </c>
      <c r="S173" s="207">
        <v>0</v>
      </c>
      <c r="T173" s="20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9" t="s">
        <v>124</v>
      </c>
      <c r="AT173" s="209" t="s">
        <v>119</v>
      </c>
      <c r="AU173" s="209" t="s">
        <v>85</v>
      </c>
      <c r="AY173" s="17" t="s">
        <v>117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7" t="s">
        <v>83</v>
      </c>
      <c r="BK173" s="210">
        <f>ROUND(I173*H173,2)</f>
        <v>0</v>
      </c>
      <c r="BL173" s="17" t="s">
        <v>124</v>
      </c>
      <c r="BM173" s="209" t="s">
        <v>211</v>
      </c>
    </row>
    <row r="174" spans="1:65" s="2" customFormat="1" ht="29.25">
      <c r="A174" s="34"/>
      <c r="B174" s="35"/>
      <c r="C174" s="36"/>
      <c r="D174" s="211" t="s">
        <v>129</v>
      </c>
      <c r="E174" s="36"/>
      <c r="F174" s="212" t="s">
        <v>212</v>
      </c>
      <c r="G174" s="36"/>
      <c r="H174" s="36"/>
      <c r="I174" s="110"/>
      <c r="J174" s="36"/>
      <c r="K174" s="36"/>
      <c r="L174" s="39"/>
      <c r="M174" s="213"/>
      <c r="N174" s="214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129</v>
      </c>
      <c r="AU174" s="17" t="s">
        <v>85</v>
      </c>
    </row>
    <row r="175" spans="1:65" s="2" customFormat="1" ht="21.75" customHeight="1">
      <c r="A175" s="34"/>
      <c r="B175" s="35"/>
      <c r="C175" s="198" t="s">
        <v>213</v>
      </c>
      <c r="D175" s="198" t="s">
        <v>119</v>
      </c>
      <c r="E175" s="199" t="s">
        <v>214</v>
      </c>
      <c r="F175" s="200" t="s">
        <v>215</v>
      </c>
      <c r="G175" s="201" t="s">
        <v>122</v>
      </c>
      <c r="H175" s="202">
        <v>1142</v>
      </c>
      <c r="I175" s="203"/>
      <c r="J175" s="204">
        <f>ROUND(I175*H175,2)</f>
        <v>0</v>
      </c>
      <c r="K175" s="200" t="s">
        <v>123</v>
      </c>
      <c r="L175" s="39"/>
      <c r="M175" s="205" t="s">
        <v>1</v>
      </c>
      <c r="N175" s="206" t="s">
        <v>43</v>
      </c>
      <c r="O175" s="71"/>
      <c r="P175" s="207">
        <f>O175*H175</f>
        <v>0</v>
      </c>
      <c r="Q175" s="207">
        <v>0</v>
      </c>
      <c r="R175" s="207">
        <f>Q175*H175</f>
        <v>0</v>
      </c>
      <c r="S175" s="207">
        <v>0</v>
      </c>
      <c r="T175" s="20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9" t="s">
        <v>124</v>
      </c>
      <c r="AT175" s="209" t="s">
        <v>119</v>
      </c>
      <c r="AU175" s="209" t="s">
        <v>85</v>
      </c>
      <c r="AY175" s="17" t="s">
        <v>117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7" t="s">
        <v>83</v>
      </c>
      <c r="BK175" s="210">
        <f>ROUND(I175*H175,2)</f>
        <v>0</v>
      </c>
      <c r="BL175" s="17" t="s">
        <v>124</v>
      </c>
      <c r="BM175" s="209" t="s">
        <v>216</v>
      </c>
    </row>
    <row r="176" spans="1:65" s="2" customFormat="1" ht="29.25">
      <c r="A176" s="34"/>
      <c r="B176" s="35"/>
      <c r="C176" s="36"/>
      <c r="D176" s="211" t="s">
        <v>129</v>
      </c>
      <c r="E176" s="36"/>
      <c r="F176" s="212" t="s">
        <v>212</v>
      </c>
      <c r="G176" s="36"/>
      <c r="H176" s="36"/>
      <c r="I176" s="110"/>
      <c r="J176" s="36"/>
      <c r="K176" s="36"/>
      <c r="L176" s="39"/>
      <c r="M176" s="213"/>
      <c r="N176" s="214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129</v>
      </c>
      <c r="AU176" s="17" t="s">
        <v>85</v>
      </c>
    </row>
    <row r="177" spans="1:65" s="13" customFormat="1" ht="11.25">
      <c r="B177" s="215"/>
      <c r="C177" s="216"/>
      <c r="D177" s="211" t="s">
        <v>131</v>
      </c>
      <c r="E177" s="217" t="s">
        <v>1</v>
      </c>
      <c r="F177" s="218" t="s">
        <v>217</v>
      </c>
      <c r="G177" s="216"/>
      <c r="H177" s="219">
        <v>737.6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131</v>
      </c>
      <c r="AU177" s="225" t="s">
        <v>85</v>
      </c>
      <c r="AV177" s="13" t="s">
        <v>85</v>
      </c>
      <c r="AW177" s="13" t="s">
        <v>34</v>
      </c>
      <c r="AX177" s="13" t="s">
        <v>78</v>
      </c>
      <c r="AY177" s="225" t="s">
        <v>117</v>
      </c>
    </row>
    <row r="178" spans="1:65" s="13" customFormat="1" ht="11.25">
      <c r="B178" s="215"/>
      <c r="C178" s="216"/>
      <c r="D178" s="211" t="s">
        <v>131</v>
      </c>
      <c r="E178" s="217" t="s">
        <v>1</v>
      </c>
      <c r="F178" s="218" t="s">
        <v>218</v>
      </c>
      <c r="G178" s="216"/>
      <c r="H178" s="219">
        <v>159.6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131</v>
      </c>
      <c r="AU178" s="225" t="s">
        <v>85</v>
      </c>
      <c r="AV178" s="13" t="s">
        <v>85</v>
      </c>
      <c r="AW178" s="13" t="s">
        <v>34</v>
      </c>
      <c r="AX178" s="13" t="s">
        <v>78</v>
      </c>
      <c r="AY178" s="225" t="s">
        <v>117</v>
      </c>
    </row>
    <row r="179" spans="1:65" s="13" customFormat="1" ht="11.25">
      <c r="B179" s="215"/>
      <c r="C179" s="216"/>
      <c r="D179" s="211" t="s">
        <v>131</v>
      </c>
      <c r="E179" s="217" t="s">
        <v>1</v>
      </c>
      <c r="F179" s="218" t="s">
        <v>219</v>
      </c>
      <c r="G179" s="216"/>
      <c r="H179" s="219">
        <v>69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131</v>
      </c>
      <c r="AU179" s="225" t="s">
        <v>85</v>
      </c>
      <c r="AV179" s="13" t="s">
        <v>85</v>
      </c>
      <c r="AW179" s="13" t="s">
        <v>34</v>
      </c>
      <c r="AX179" s="13" t="s">
        <v>78</v>
      </c>
      <c r="AY179" s="225" t="s">
        <v>117</v>
      </c>
    </row>
    <row r="180" spans="1:65" s="13" customFormat="1" ht="11.25">
      <c r="B180" s="215"/>
      <c r="C180" s="216"/>
      <c r="D180" s="211" t="s">
        <v>131</v>
      </c>
      <c r="E180" s="217" t="s">
        <v>1</v>
      </c>
      <c r="F180" s="218" t="s">
        <v>220</v>
      </c>
      <c r="G180" s="216"/>
      <c r="H180" s="219">
        <v>175.8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131</v>
      </c>
      <c r="AU180" s="225" t="s">
        <v>85</v>
      </c>
      <c r="AV180" s="13" t="s">
        <v>85</v>
      </c>
      <c r="AW180" s="13" t="s">
        <v>34</v>
      </c>
      <c r="AX180" s="13" t="s">
        <v>78</v>
      </c>
      <c r="AY180" s="225" t="s">
        <v>117</v>
      </c>
    </row>
    <row r="181" spans="1:65" s="14" customFormat="1" ht="11.25">
      <c r="B181" s="226"/>
      <c r="C181" s="227"/>
      <c r="D181" s="211" t="s">
        <v>131</v>
      </c>
      <c r="E181" s="228" t="s">
        <v>1</v>
      </c>
      <c r="F181" s="229" t="s">
        <v>134</v>
      </c>
      <c r="G181" s="227"/>
      <c r="H181" s="230">
        <v>1142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131</v>
      </c>
      <c r="AU181" s="236" t="s">
        <v>85</v>
      </c>
      <c r="AV181" s="14" t="s">
        <v>124</v>
      </c>
      <c r="AW181" s="14" t="s">
        <v>34</v>
      </c>
      <c r="AX181" s="14" t="s">
        <v>83</v>
      </c>
      <c r="AY181" s="236" t="s">
        <v>117</v>
      </c>
    </row>
    <row r="182" spans="1:65" s="2" customFormat="1" ht="16.5" customHeight="1">
      <c r="A182" s="34"/>
      <c r="B182" s="35"/>
      <c r="C182" s="198" t="s">
        <v>221</v>
      </c>
      <c r="D182" s="198" t="s">
        <v>119</v>
      </c>
      <c r="E182" s="199" t="s">
        <v>222</v>
      </c>
      <c r="F182" s="200" t="s">
        <v>223</v>
      </c>
      <c r="G182" s="201" t="s">
        <v>122</v>
      </c>
      <c r="H182" s="202">
        <v>121</v>
      </c>
      <c r="I182" s="203"/>
      <c r="J182" s="204">
        <f>ROUND(I182*H182,2)</f>
        <v>0</v>
      </c>
      <c r="K182" s="200" t="s">
        <v>123</v>
      </c>
      <c r="L182" s="39"/>
      <c r="M182" s="205" t="s">
        <v>1</v>
      </c>
      <c r="N182" s="206" t="s">
        <v>43</v>
      </c>
      <c r="O182" s="71"/>
      <c r="P182" s="207">
        <f>O182*H182</f>
        <v>0</v>
      </c>
      <c r="Q182" s="207">
        <v>0</v>
      </c>
      <c r="R182" s="207">
        <f>Q182*H182</f>
        <v>0</v>
      </c>
      <c r="S182" s="207">
        <v>0</v>
      </c>
      <c r="T182" s="20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9" t="s">
        <v>124</v>
      </c>
      <c r="AT182" s="209" t="s">
        <v>119</v>
      </c>
      <c r="AU182" s="209" t="s">
        <v>85</v>
      </c>
      <c r="AY182" s="17" t="s">
        <v>117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7" t="s">
        <v>83</v>
      </c>
      <c r="BK182" s="210">
        <f>ROUND(I182*H182,2)</f>
        <v>0</v>
      </c>
      <c r="BL182" s="17" t="s">
        <v>124</v>
      </c>
      <c r="BM182" s="209" t="s">
        <v>224</v>
      </c>
    </row>
    <row r="183" spans="1:65" s="2" customFormat="1" ht="39">
      <c r="A183" s="34"/>
      <c r="B183" s="35"/>
      <c r="C183" s="36"/>
      <c r="D183" s="211" t="s">
        <v>129</v>
      </c>
      <c r="E183" s="36"/>
      <c r="F183" s="212" t="s">
        <v>185</v>
      </c>
      <c r="G183" s="36"/>
      <c r="H183" s="36"/>
      <c r="I183" s="110"/>
      <c r="J183" s="36"/>
      <c r="K183" s="36"/>
      <c r="L183" s="39"/>
      <c r="M183" s="213"/>
      <c r="N183" s="214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129</v>
      </c>
      <c r="AU183" s="17" t="s">
        <v>85</v>
      </c>
    </row>
    <row r="184" spans="1:65" s="12" customFormat="1" ht="22.9" customHeight="1">
      <c r="B184" s="182"/>
      <c r="C184" s="183"/>
      <c r="D184" s="184" t="s">
        <v>77</v>
      </c>
      <c r="E184" s="196" t="s">
        <v>85</v>
      </c>
      <c r="F184" s="196" t="s">
        <v>225</v>
      </c>
      <c r="G184" s="183"/>
      <c r="H184" s="183"/>
      <c r="I184" s="186"/>
      <c r="J184" s="197">
        <f>BK184</f>
        <v>0</v>
      </c>
      <c r="K184" s="183"/>
      <c r="L184" s="188"/>
      <c r="M184" s="189"/>
      <c r="N184" s="190"/>
      <c r="O184" s="190"/>
      <c r="P184" s="191">
        <f>SUM(P185:P192)</f>
        <v>0</v>
      </c>
      <c r="Q184" s="190"/>
      <c r="R184" s="191">
        <f>SUM(R185:R192)</f>
        <v>0.54107200000000011</v>
      </c>
      <c r="S184" s="190"/>
      <c r="T184" s="192">
        <f>SUM(T185:T192)</f>
        <v>0</v>
      </c>
      <c r="AR184" s="193" t="s">
        <v>83</v>
      </c>
      <c r="AT184" s="194" t="s">
        <v>77</v>
      </c>
      <c r="AU184" s="194" t="s">
        <v>83</v>
      </c>
      <c r="AY184" s="193" t="s">
        <v>117</v>
      </c>
      <c r="BK184" s="195">
        <f>SUM(BK185:BK192)</f>
        <v>0</v>
      </c>
    </row>
    <row r="185" spans="1:65" s="2" customFormat="1" ht="21.75" customHeight="1">
      <c r="A185" s="34"/>
      <c r="B185" s="35"/>
      <c r="C185" s="198" t="s">
        <v>226</v>
      </c>
      <c r="D185" s="198" t="s">
        <v>119</v>
      </c>
      <c r="E185" s="199" t="s">
        <v>227</v>
      </c>
      <c r="F185" s="200" t="s">
        <v>228</v>
      </c>
      <c r="G185" s="201" t="s">
        <v>122</v>
      </c>
      <c r="H185" s="202">
        <v>966.2</v>
      </c>
      <c r="I185" s="203"/>
      <c r="J185" s="204">
        <f>ROUND(I185*H185,2)</f>
        <v>0</v>
      </c>
      <c r="K185" s="200" t="s">
        <v>123</v>
      </c>
      <c r="L185" s="39"/>
      <c r="M185" s="205" t="s">
        <v>1</v>
      </c>
      <c r="N185" s="206" t="s">
        <v>43</v>
      </c>
      <c r="O185" s="71"/>
      <c r="P185" s="207">
        <f>O185*H185</f>
        <v>0</v>
      </c>
      <c r="Q185" s="207">
        <v>1E-4</v>
      </c>
      <c r="R185" s="207">
        <f>Q185*H185</f>
        <v>9.6620000000000011E-2</v>
      </c>
      <c r="S185" s="207">
        <v>0</v>
      </c>
      <c r="T185" s="20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9" t="s">
        <v>124</v>
      </c>
      <c r="AT185" s="209" t="s">
        <v>119</v>
      </c>
      <c r="AU185" s="209" t="s">
        <v>85</v>
      </c>
      <c r="AY185" s="17" t="s">
        <v>117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7" t="s">
        <v>83</v>
      </c>
      <c r="BK185" s="210">
        <f>ROUND(I185*H185,2)</f>
        <v>0</v>
      </c>
      <c r="BL185" s="17" t="s">
        <v>124</v>
      </c>
      <c r="BM185" s="209" t="s">
        <v>229</v>
      </c>
    </row>
    <row r="186" spans="1:65" s="2" customFormat="1" ht="39">
      <c r="A186" s="34"/>
      <c r="B186" s="35"/>
      <c r="C186" s="36"/>
      <c r="D186" s="211" t="s">
        <v>129</v>
      </c>
      <c r="E186" s="36"/>
      <c r="F186" s="212" t="s">
        <v>185</v>
      </c>
      <c r="G186" s="36"/>
      <c r="H186" s="36"/>
      <c r="I186" s="110"/>
      <c r="J186" s="36"/>
      <c r="K186" s="36"/>
      <c r="L186" s="39"/>
      <c r="M186" s="213"/>
      <c r="N186" s="214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129</v>
      </c>
      <c r="AU186" s="17" t="s">
        <v>85</v>
      </c>
    </row>
    <row r="187" spans="1:65" s="13" customFormat="1" ht="11.25">
      <c r="B187" s="215"/>
      <c r="C187" s="216"/>
      <c r="D187" s="211" t="s">
        <v>131</v>
      </c>
      <c r="E187" s="217" t="s">
        <v>1</v>
      </c>
      <c r="F187" s="218" t="s">
        <v>217</v>
      </c>
      <c r="G187" s="216"/>
      <c r="H187" s="219">
        <v>737.6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131</v>
      </c>
      <c r="AU187" s="225" t="s">
        <v>85</v>
      </c>
      <c r="AV187" s="13" t="s">
        <v>85</v>
      </c>
      <c r="AW187" s="13" t="s">
        <v>34</v>
      </c>
      <c r="AX187" s="13" t="s">
        <v>78</v>
      </c>
      <c r="AY187" s="225" t="s">
        <v>117</v>
      </c>
    </row>
    <row r="188" spans="1:65" s="13" customFormat="1" ht="11.25">
      <c r="B188" s="215"/>
      <c r="C188" s="216"/>
      <c r="D188" s="211" t="s">
        <v>131</v>
      </c>
      <c r="E188" s="217" t="s">
        <v>1</v>
      </c>
      <c r="F188" s="218" t="s">
        <v>218</v>
      </c>
      <c r="G188" s="216"/>
      <c r="H188" s="219">
        <v>159.6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131</v>
      </c>
      <c r="AU188" s="225" t="s">
        <v>85</v>
      </c>
      <c r="AV188" s="13" t="s">
        <v>85</v>
      </c>
      <c r="AW188" s="13" t="s">
        <v>34</v>
      </c>
      <c r="AX188" s="13" t="s">
        <v>78</v>
      </c>
      <c r="AY188" s="225" t="s">
        <v>117</v>
      </c>
    </row>
    <row r="189" spans="1:65" s="13" customFormat="1" ht="11.25">
      <c r="B189" s="215"/>
      <c r="C189" s="216"/>
      <c r="D189" s="211" t="s">
        <v>131</v>
      </c>
      <c r="E189" s="217" t="s">
        <v>1</v>
      </c>
      <c r="F189" s="218" t="s">
        <v>219</v>
      </c>
      <c r="G189" s="216"/>
      <c r="H189" s="219">
        <v>69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131</v>
      </c>
      <c r="AU189" s="225" t="s">
        <v>85</v>
      </c>
      <c r="AV189" s="13" t="s">
        <v>85</v>
      </c>
      <c r="AW189" s="13" t="s">
        <v>34</v>
      </c>
      <c r="AX189" s="13" t="s">
        <v>78</v>
      </c>
      <c r="AY189" s="225" t="s">
        <v>117</v>
      </c>
    </row>
    <row r="190" spans="1:65" s="14" customFormat="1" ht="11.25">
      <c r="B190" s="226"/>
      <c r="C190" s="227"/>
      <c r="D190" s="211" t="s">
        <v>131</v>
      </c>
      <c r="E190" s="228" t="s">
        <v>1</v>
      </c>
      <c r="F190" s="229" t="s">
        <v>134</v>
      </c>
      <c r="G190" s="227"/>
      <c r="H190" s="230">
        <v>966.2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131</v>
      </c>
      <c r="AU190" s="236" t="s">
        <v>85</v>
      </c>
      <c r="AV190" s="14" t="s">
        <v>124</v>
      </c>
      <c r="AW190" s="14" t="s">
        <v>34</v>
      </c>
      <c r="AX190" s="14" t="s">
        <v>83</v>
      </c>
      <c r="AY190" s="236" t="s">
        <v>117</v>
      </c>
    </row>
    <row r="191" spans="1:65" s="2" customFormat="1" ht="16.5" customHeight="1">
      <c r="A191" s="34"/>
      <c r="B191" s="35"/>
      <c r="C191" s="237" t="s">
        <v>230</v>
      </c>
      <c r="D191" s="237" t="s">
        <v>189</v>
      </c>
      <c r="E191" s="238" t="s">
        <v>231</v>
      </c>
      <c r="F191" s="239" t="s">
        <v>232</v>
      </c>
      <c r="G191" s="240" t="s">
        <v>122</v>
      </c>
      <c r="H191" s="241">
        <v>1111.1300000000001</v>
      </c>
      <c r="I191" s="242"/>
      <c r="J191" s="243">
        <f>ROUND(I191*H191,2)</f>
        <v>0</v>
      </c>
      <c r="K191" s="239" t="s">
        <v>123</v>
      </c>
      <c r="L191" s="244"/>
      <c r="M191" s="245" t="s">
        <v>1</v>
      </c>
      <c r="N191" s="246" t="s">
        <v>43</v>
      </c>
      <c r="O191" s="71"/>
      <c r="P191" s="207">
        <f>O191*H191</f>
        <v>0</v>
      </c>
      <c r="Q191" s="207">
        <v>4.0000000000000002E-4</v>
      </c>
      <c r="R191" s="207">
        <f>Q191*H191</f>
        <v>0.44445200000000007</v>
      </c>
      <c r="S191" s="207">
        <v>0</v>
      </c>
      <c r="T191" s="20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9" t="s">
        <v>163</v>
      </c>
      <c r="AT191" s="209" t="s">
        <v>189</v>
      </c>
      <c r="AU191" s="209" t="s">
        <v>85</v>
      </c>
      <c r="AY191" s="17" t="s">
        <v>117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7" t="s">
        <v>83</v>
      </c>
      <c r="BK191" s="210">
        <f>ROUND(I191*H191,2)</f>
        <v>0</v>
      </c>
      <c r="BL191" s="17" t="s">
        <v>124</v>
      </c>
      <c r="BM191" s="209" t="s">
        <v>233</v>
      </c>
    </row>
    <row r="192" spans="1:65" s="13" customFormat="1" ht="11.25">
      <c r="B192" s="215"/>
      <c r="C192" s="216"/>
      <c r="D192" s="211" t="s">
        <v>131</v>
      </c>
      <c r="E192" s="216"/>
      <c r="F192" s="218" t="s">
        <v>234</v>
      </c>
      <c r="G192" s="216"/>
      <c r="H192" s="219">
        <v>1111.1300000000001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131</v>
      </c>
      <c r="AU192" s="225" t="s">
        <v>85</v>
      </c>
      <c r="AV192" s="13" t="s">
        <v>85</v>
      </c>
      <c r="AW192" s="13" t="s">
        <v>4</v>
      </c>
      <c r="AX192" s="13" t="s">
        <v>83</v>
      </c>
      <c r="AY192" s="225" t="s">
        <v>117</v>
      </c>
    </row>
    <row r="193" spans="1:65" s="12" customFormat="1" ht="22.9" customHeight="1">
      <c r="B193" s="182"/>
      <c r="C193" s="183"/>
      <c r="D193" s="184" t="s">
        <v>77</v>
      </c>
      <c r="E193" s="196" t="s">
        <v>124</v>
      </c>
      <c r="F193" s="196" t="s">
        <v>235</v>
      </c>
      <c r="G193" s="183"/>
      <c r="H193" s="183"/>
      <c r="I193" s="186"/>
      <c r="J193" s="197">
        <f>BK193</f>
        <v>0</v>
      </c>
      <c r="K193" s="183"/>
      <c r="L193" s="188"/>
      <c r="M193" s="189"/>
      <c r="N193" s="190"/>
      <c r="O193" s="190"/>
      <c r="P193" s="191">
        <f>SUM(P194:P203)</f>
        <v>0</v>
      </c>
      <c r="Q193" s="190"/>
      <c r="R193" s="191">
        <f>SUM(R194:R203)</f>
        <v>201.48240200000004</v>
      </c>
      <c r="S193" s="190"/>
      <c r="T193" s="192">
        <f>SUM(T194:T203)</f>
        <v>0</v>
      </c>
      <c r="AR193" s="193" t="s">
        <v>83</v>
      </c>
      <c r="AT193" s="194" t="s">
        <v>77</v>
      </c>
      <c r="AU193" s="194" t="s">
        <v>83</v>
      </c>
      <c r="AY193" s="193" t="s">
        <v>117</v>
      </c>
      <c r="BK193" s="195">
        <f>SUM(BK194:BK203)</f>
        <v>0</v>
      </c>
    </row>
    <row r="194" spans="1:65" s="2" customFormat="1" ht="21.75" customHeight="1">
      <c r="A194" s="34"/>
      <c r="B194" s="35"/>
      <c r="C194" s="198" t="s">
        <v>7</v>
      </c>
      <c r="D194" s="198" t="s">
        <v>119</v>
      </c>
      <c r="E194" s="199" t="s">
        <v>236</v>
      </c>
      <c r="F194" s="200" t="s">
        <v>237</v>
      </c>
      <c r="G194" s="201" t="s">
        <v>122</v>
      </c>
      <c r="H194" s="202">
        <v>966.2</v>
      </c>
      <c r="I194" s="203"/>
      <c r="J194" s="204">
        <f>ROUND(I194*H194,2)</f>
        <v>0</v>
      </c>
      <c r="K194" s="200" t="s">
        <v>123</v>
      </c>
      <c r="L194" s="39"/>
      <c r="M194" s="205" t="s">
        <v>1</v>
      </c>
      <c r="N194" s="206" t="s">
        <v>43</v>
      </c>
      <c r="O194" s="71"/>
      <c r="P194" s="207">
        <f>O194*H194</f>
        <v>0</v>
      </c>
      <c r="Q194" s="207">
        <v>0.20266000000000001</v>
      </c>
      <c r="R194" s="207">
        <f>Q194*H194</f>
        <v>195.81009200000003</v>
      </c>
      <c r="S194" s="207">
        <v>0</v>
      </c>
      <c r="T194" s="20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9" t="s">
        <v>124</v>
      </c>
      <c r="AT194" s="209" t="s">
        <v>119</v>
      </c>
      <c r="AU194" s="209" t="s">
        <v>85</v>
      </c>
      <c r="AY194" s="17" t="s">
        <v>117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7" t="s">
        <v>83</v>
      </c>
      <c r="BK194" s="210">
        <f>ROUND(I194*H194,2)</f>
        <v>0</v>
      </c>
      <c r="BL194" s="17" t="s">
        <v>124</v>
      </c>
      <c r="BM194" s="209" t="s">
        <v>238</v>
      </c>
    </row>
    <row r="195" spans="1:65" s="2" customFormat="1" ht="39">
      <c r="A195" s="34"/>
      <c r="B195" s="35"/>
      <c r="C195" s="36"/>
      <c r="D195" s="211" t="s">
        <v>129</v>
      </c>
      <c r="E195" s="36"/>
      <c r="F195" s="212" t="s">
        <v>185</v>
      </c>
      <c r="G195" s="36"/>
      <c r="H195" s="36"/>
      <c r="I195" s="110"/>
      <c r="J195" s="36"/>
      <c r="K195" s="36"/>
      <c r="L195" s="39"/>
      <c r="M195" s="213"/>
      <c r="N195" s="214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129</v>
      </c>
      <c r="AU195" s="17" t="s">
        <v>85</v>
      </c>
    </row>
    <row r="196" spans="1:65" s="15" customFormat="1" ht="11.25">
      <c r="B196" s="247"/>
      <c r="C196" s="248"/>
      <c r="D196" s="211" t="s">
        <v>131</v>
      </c>
      <c r="E196" s="249" t="s">
        <v>1</v>
      </c>
      <c r="F196" s="250" t="s">
        <v>239</v>
      </c>
      <c r="G196" s="248"/>
      <c r="H196" s="249" t="s">
        <v>1</v>
      </c>
      <c r="I196" s="251"/>
      <c r="J196" s="248"/>
      <c r="K196" s="248"/>
      <c r="L196" s="252"/>
      <c r="M196" s="253"/>
      <c r="N196" s="254"/>
      <c r="O196" s="254"/>
      <c r="P196" s="254"/>
      <c r="Q196" s="254"/>
      <c r="R196" s="254"/>
      <c r="S196" s="254"/>
      <c r="T196" s="255"/>
      <c r="AT196" s="256" t="s">
        <v>131</v>
      </c>
      <c r="AU196" s="256" t="s">
        <v>85</v>
      </c>
      <c r="AV196" s="15" t="s">
        <v>83</v>
      </c>
      <c r="AW196" s="15" t="s">
        <v>34</v>
      </c>
      <c r="AX196" s="15" t="s">
        <v>78</v>
      </c>
      <c r="AY196" s="256" t="s">
        <v>117</v>
      </c>
    </row>
    <row r="197" spans="1:65" s="13" customFormat="1" ht="11.25">
      <c r="B197" s="215"/>
      <c r="C197" s="216"/>
      <c r="D197" s="211" t="s">
        <v>131</v>
      </c>
      <c r="E197" s="217" t="s">
        <v>1</v>
      </c>
      <c r="F197" s="218" t="s">
        <v>217</v>
      </c>
      <c r="G197" s="216"/>
      <c r="H197" s="219">
        <v>737.6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131</v>
      </c>
      <c r="AU197" s="225" t="s">
        <v>85</v>
      </c>
      <c r="AV197" s="13" t="s">
        <v>85</v>
      </c>
      <c r="AW197" s="13" t="s">
        <v>34</v>
      </c>
      <c r="AX197" s="13" t="s">
        <v>78</v>
      </c>
      <c r="AY197" s="225" t="s">
        <v>117</v>
      </c>
    </row>
    <row r="198" spans="1:65" s="13" customFormat="1" ht="11.25">
      <c r="B198" s="215"/>
      <c r="C198" s="216"/>
      <c r="D198" s="211" t="s">
        <v>131</v>
      </c>
      <c r="E198" s="217" t="s">
        <v>1</v>
      </c>
      <c r="F198" s="218" t="s">
        <v>218</v>
      </c>
      <c r="G198" s="216"/>
      <c r="H198" s="219">
        <v>159.6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131</v>
      </c>
      <c r="AU198" s="225" t="s">
        <v>85</v>
      </c>
      <c r="AV198" s="13" t="s">
        <v>85</v>
      </c>
      <c r="AW198" s="13" t="s">
        <v>34</v>
      </c>
      <c r="AX198" s="13" t="s">
        <v>78</v>
      </c>
      <c r="AY198" s="225" t="s">
        <v>117</v>
      </c>
    </row>
    <row r="199" spans="1:65" s="13" customFormat="1" ht="11.25">
      <c r="B199" s="215"/>
      <c r="C199" s="216"/>
      <c r="D199" s="211" t="s">
        <v>131</v>
      </c>
      <c r="E199" s="217" t="s">
        <v>1</v>
      </c>
      <c r="F199" s="218" t="s">
        <v>219</v>
      </c>
      <c r="G199" s="216"/>
      <c r="H199" s="219">
        <v>69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131</v>
      </c>
      <c r="AU199" s="225" t="s">
        <v>85</v>
      </c>
      <c r="AV199" s="13" t="s">
        <v>85</v>
      </c>
      <c r="AW199" s="13" t="s">
        <v>34</v>
      </c>
      <c r="AX199" s="13" t="s">
        <v>78</v>
      </c>
      <c r="AY199" s="225" t="s">
        <v>117</v>
      </c>
    </row>
    <row r="200" spans="1:65" s="14" customFormat="1" ht="11.25">
      <c r="B200" s="226"/>
      <c r="C200" s="227"/>
      <c r="D200" s="211" t="s">
        <v>131</v>
      </c>
      <c r="E200" s="228" t="s">
        <v>1</v>
      </c>
      <c r="F200" s="229" t="s">
        <v>134</v>
      </c>
      <c r="G200" s="227"/>
      <c r="H200" s="230">
        <v>966.2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131</v>
      </c>
      <c r="AU200" s="236" t="s">
        <v>85</v>
      </c>
      <c r="AV200" s="14" t="s">
        <v>124</v>
      </c>
      <c r="AW200" s="14" t="s">
        <v>34</v>
      </c>
      <c r="AX200" s="14" t="s">
        <v>83</v>
      </c>
      <c r="AY200" s="236" t="s">
        <v>117</v>
      </c>
    </row>
    <row r="201" spans="1:65" s="2" customFormat="1" ht="16.5" customHeight="1">
      <c r="A201" s="34"/>
      <c r="B201" s="35"/>
      <c r="C201" s="198" t="s">
        <v>240</v>
      </c>
      <c r="D201" s="198" t="s">
        <v>119</v>
      </c>
      <c r="E201" s="199" t="s">
        <v>241</v>
      </c>
      <c r="F201" s="200" t="s">
        <v>242</v>
      </c>
      <c r="G201" s="201" t="s">
        <v>138</v>
      </c>
      <c r="H201" s="202">
        <v>3</v>
      </c>
      <c r="I201" s="203"/>
      <c r="J201" s="204">
        <f>ROUND(I201*H201,2)</f>
        <v>0</v>
      </c>
      <c r="K201" s="200" t="s">
        <v>123</v>
      </c>
      <c r="L201" s="39"/>
      <c r="M201" s="205" t="s">
        <v>1</v>
      </c>
      <c r="N201" s="206" t="s">
        <v>43</v>
      </c>
      <c r="O201" s="71"/>
      <c r="P201" s="207">
        <f>O201*H201</f>
        <v>0</v>
      </c>
      <c r="Q201" s="207">
        <v>1.8907700000000001</v>
      </c>
      <c r="R201" s="207">
        <f>Q201*H201</f>
        <v>5.6723100000000004</v>
      </c>
      <c r="S201" s="207">
        <v>0</v>
      </c>
      <c r="T201" s="20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9" t="s">
        <v>124</v>
      </c>
      <c r="AT201" s="209" t="s">
        <v>119</v>
      </c>
      <c r="AU201" s="209" t="s">
        <v>85</v>
      </c>
      <c r="AY201" s="17" t="s">
        <v>117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7" t="s">
        <v>83</v>
      </c>
      <c r="BK201" s="210">
        <f>ROUND(I201*H201,2)</f>
        <v>0</v>
      </c>
      <c r="BL201" s="17" t="s">
        <v>124</v>
      </c>
      <c r="BM201" s="209" t="s">
        <v>243</v>
      </c>
    </row>
    <row r="202" spans="1:65" s="2" customFormat="1" ht="39">
      <c r="A202" s="34"/>
      <c r="B202" s="35"/>
      <c r="C202" s="36"/>
      <c r="D202" s="211" t="s">
        <v>129</v>
      </c>
      <c r="E202" s="36"/>
      <c r="F202" s="212" t="s">
        <v>185</v>
      </c>
      <c r="G202" s="36"/>
      <c r="H202" s="36"/>
      <c r="I202" s="110"/>
      <c r="J202" s="36"/>
      <c r="K202" s="36"/>
      <c r="L202" s="39"/>
      <c r="M202" s="213"/>
      <c r="N202" s="214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129</v>
      </c>
      <c r="AU202" s="17" t="s">
        <v>85</v>
      </c>
    </row>
    <row r="203" spans="1:65" s="13" customFormat="1" ht="11.25">
      <c r="B203" s="215"/>
      <c r="C203" s="216"/>
      <c r="D203" s="211" t="s">
        <v>131</v>
      </c>
      <c r="E203" s="217" t="s">
        <v>1</v>
      </c>
      <c r="F203" s="218" t="s">
        <v>244</v>
      </c>
      <c r="G203" s="216"/>
      <c r="H203" s="219">
        <v>3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131</v>
      </c>
      <c r="AU203" s="225" t="s">
        <v>85</v>
      </c>
      <c r="AV203" s="13" t="s">
        <v>85</v>
      </c>
      <c r="AW203" s="13" t="s">
        <v>34</v>
      </c>
      <c r="AX203" s="13" t="s">
        <v>83</v>
      </c>
      <c r="AY203" s="225" t="s">
        <v>117</v>
      </c>
    </row>
    <row r="204" spans="1:65" s="12" customFormat="1" ht="22.9" customHeight="1">
      <c r="B204" s="182"/>
      <c r="C204" s="183"/>
      <c r="D204" s="184" t="s">
        <v>77</v>
      </c>
      <c r="E204" s="196" t="s">
        <v>146</v>
      </c>
      <c r="F204" s="196" t="s">
        <v>245</v>
      </c>
      <c r="G204" s="183"/>
      <c r="H204" s="183"/>
      <c r="I204" s="186"/>
      <c r="J204" s="197">
        <f>BK204</f>
        <v>0</v>
      </c>
      <c r="K204" s="183"/>
      <c r="L204" s="188"/>
      <c r="M204" s="189"/>
      <c r="N204" s="190"/>
      <c r="O204" s="190"/>
      <c r="P204" s="191">
        <f>SUM(P205:P243)</f>
        <v>0</v>
      </c>
      <c r="Q204" s="190"/>
      <c r="R204" s="191">
        <f>SUM(R205:R243)</f>
        <v>657.83502199999998</v>
      </c>
      <c r="S204" s="190"/>
      <c r="T204" s="192">
        <f>SUM(T205:T243)</f>
        <v>0</v>
      </c>
      <c r="AR204" s="193" t="s">
        <v>83</v>
      </c>
      <c r="AT204" s="194" t="s">
        <v>77</v>
      </c>
      <c r="AU204" s="194" t="s">
        <v>83</v>
      </c>
      <c r="AY204" s="193" t="s">
        <v>117</v>
      </c>
      <c r="BK204" s="195">
        <f>SUM(BK205:BK243)</f>
        <v>0</v>
      </c>
    </row>
    <row r="205" spans="1:65" s="2" customFormat="1" ht="16.5" customHeight="1">
      <c r="A205" s="34"/>
      <c r="B205" s="35"/>
      <c r="C205" s="198" t="s">
        <v>246</v>
      </c>
      <c r="D205" s="198" t="s">
        <v>119</v>
      </c>
      <c r="E205" s="199" t="s">
        <v>247</v>
      </c>
      <c r="F205" s="200" t="s">
        <v>248</v>
      </c>
      <c r="G205" s="201" t="s">
        <v>122</v>
      </c>
      <c r="H205" s="202">
        <v>966.2</v>
      </c>
      <c r="I205" s="203"/>
      <c r="J205" s="204">
        <f>ROUND(I205*H205,2)</f>
        <v>0</v>
      </c>
      <c r="K205" s="200" t="s">
        <v>123</v>
      </c>
      <c r="L205" s="39"/>
      <c r="M205" s="205" t="s">
        <v>1</v>
      </c>
      <c r="N205" s="206" t="s">
        <v>43</v>
      </c>
      <c r="O205" s="71"/>
      <c r="P205" s="207">
        <f>O205*H205</f>
        <v>0</v>
      </c>
      <c r="Q205" s="207">
        <v>0.46</v>
      </c>
      <c r="R205" s="207">
        <f>Q205*H205</f>
        <v>444.45200000000006</v>
      </c>
      <c r="S205" s="207">
        <v>0</v>
      </c>
      <c r="T205" s="20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9" t="s">
        <v>124</v>
      </c>
      <c r="AT205" s="209" t="s">
        <v>119</v>
      </c>
      <c r="AU205" s="209" t="s">
        <v>85</v>
      </c>
      <c r="AY205" s="17" t="s">
        <v>117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7" t="s">
        <v>83</v>
      </c>
      <c r="BK205" s="210">
        <f>ROUND(I205*H205,2)</f>
        <v>0</v>
      </c>
      <c r="BL205" s="17" t="s">
        <v>124</v>
      </c>
      <c r="BM205" s="209" t="s">
        <v>249</v>
      </c>
    </row>
    <row r="206" spans="1:65" s="2" customFormat="1" ht="39">
      <c r="A206" s="34"/>
      <c r="B206" s="35"/>
      <c r="C206" s="36"/>
      <c r="D206" s="211" t="s">
        <v>129</v>
      </c>
      <c r="E206" s="36"/>
      <c r="F206" s="212" t="s">
        <v>185</v>
      </c>
      <c r="G206" s="36"/>
      <c r="H206" s="36"/>
      <c r="I206" s="110"/>
      <c r="J206" s="36"/>
      <c r="K206" s="36"/>
      <c r="L206" s="39"/>
      <c r="M206" s="213"/>
      <c r="N206" s="214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129</v>
      </c>
      <c r="AU206" s="17" t="s">
        <v>85</v>
      </c>
    </row>
    <row r="207" spans="1:65" s="13" customFormat="1" ht="11.25">
      <c r="B207" s="215"/>
      <c r="C207" s="216"/>
      <c r="D207" s="211" t="s">
        <v>131</v>
      </c>
      <c r="E207" s="217" t="s">
        <v>1</v>
      </c>
      <c r="F207" s="218" t="s">
        <v>217</v>
      </c>
      <c r="G207" s="216"/>
      <c r="H207" s="219">
        <v>737.6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131</v>
      </c>
      <c r="AU207" s="225" t="s">
        <v>85</v>
      </c>
      <c r="AV207" s="13" t="s">
        <v>85</v>
      </c>
      <c r="AW207" s="13" t="s">
        <v>34</v>
      </c>
      <c r="AX207" s="13" t="s">
        <v>78</v>
      </c>
      <c r="AY207" s="225" t="s">
        <v>117</v>
      </c>
    </row>
    <row r="208" spans="1:65" s="13" customFormat="1" ht="11.25">
      <c r="B208" s="215"/>
      <c r="C208" s="216"/>
      <c r="D208" s="211" t="s">
        <v>131</v>
      </c>
      <c r="E208" s="217" t="s">
        <v>1</v>
      </c>
      <c r="F208" s="218" t="s">
        <v>218</v>
      </c>
      <c r="G208" s="216"/>
      <c r="H208" s="219">
        <v>159.6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131</v>
      </c>
      <c r="AU208" s="225" t="s">
        <v>85</v>
      </c>
      <c r="AV208" s="13" t="s">
        <v>85</v>
      </c>
      <c r="AW208" s="13" t="s">
        <v>34</v>
      </c>
      <c r="AX208" s="13" t="s">
        <v>78</v>
      </c>
      <c r="AY208" s="225" t="s">
        <v>117</v>
      </c>
    </row>
    <row r="209" spans="1:65" s="13" customFormat="1" ht="11.25">
      <c r="B209" s="215"/>
      <c r="C209" s="216"/>
      <c r="D209" s="211" t="s">
        <v>131</v>
      </c>
      <c r="E209" s="217" t="s">
        <v>1</v>
      </c>
      <c r="F209" s="218" t="s">
        <v>219</v>
      </c>
      <c r="G209" s="216"/>
      <c r="H209" s="219">
        <v>69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131</v>
      </c>
      <c r="AU209" s="225" t="s">
        <v>85</v>
      </c>
      <c r="AV209" s="13" t="s">
        <v>85</v>
      </c>
      <c r="AW209" s="13" t="s">
        <v>34</v>
      </c>
      <c r="AX209" s="13" t="s">
        <v>78</v>
      </c>
      <c r="AY209" s="225" t="s">
        <v>117</v>
      </c>
    </row>
    <row r="210" spans="1:65" s="14" customFormat="1" ht="11.25">
      <c r="B210" s="226"/>
      <c r="C210" s="227"/>
      <c r="D210" s="211" t="s">
        <v>131</v>
      </c>
      <c r="E210" s="228" t="s">
        <v>1</v>
      </c>
      <c r="F210" s="229" t="s">
        <v>134</v>
      </c>
      <c r="G210" s="227"/>
      <c r="H210" s="230">
        <v>966.2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131</v>
      </c>
      <c r="AU210" s="236" t="s">
        <v>85</v>
      </c>
      <c r="AV210" s="14" t="s">
        <v>124</v>
      </c>
      <c r="AW210" s="14" t="s">
        <v>34</v>
      </c>
      <c r="AX210" s="14" t="s">
        <v>83</v>
      </c>
      <c r="AY210" s="236" t="s">
        <v>117</v>
      </c>
    </row>
    <row r="211" spans="1:65" s="2" customFormat="1" ht="16.5" customHeight="1">
      <c r="A211" s="34"/>
      <c r="B211" s="35"/>
      <c r="C211" s="198" t="s">
        <v>250</v>
      </c>
      <c r="D211" s="198" t="s">
        <v>119</v>
      </c>
      <c r="E211" s="199" t="s">
        <v>251</v>
      </c>
      <c r="F211" s="200" t="s">
        <v>252</v>
      </c>
      <c r="G211" s="201" t="s">
        <v>122</v>
      </c>
      <c r="H211" s="202">
        <v>228.6</v>
      </c>
      <c r="I211" s="203"/>
      <c r="J211" s="204">
        <f>ROUND(I211*H211,2)</f>
        <v>0</v>
      </c>
      <c r="K211" s="200" t="s">
        <v>123</v>
      </c>
      <c r="L211" s="39"/>
      <c r="M211" s="205" t="s">
        <v>1</v>
      </c>
      <c r="N211" s="206" t="s">
        <v>43</v>
      </c>
      <c r="O211" s="71"/>
      <c r="P211" s="207">
        <f>O211*H211</f>
        <v>0</v>
      </c>
      <c r="Q211" s="207">
        <v>0</v>
      </c>
      <c r="R211" s="207">
        <f>Q211*H211</f>
        <v>0</v>
      </c>
      <c r="S211" s="207">
        <v>0</v>
      </c>
      <c r="T211" s="20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9" t="s">
        <v>124</v>
      </c>
      <c r="AT211" s="209" t="s">
        <v>119</v>
      </c>
      <c r="AU211" s="209" t="s">
        <v>85</v>
      </c>
      <c r="AY211" s="17" t="s">
        <v>117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7" t="s">
        <v>83</v>
      </c>
      <c r="BK211" s="210">
        <f>ROUND(I211*H211,2)</f>
        <v>0</v>
      </c>
      <c r="BL211" s="17" t="s">
        <v>124</v>
      </c>
      <c r="BM211" s="209" t="s">
        <v>253</v>
      </c>
    </row>
    <row r="212" spans="1:65" s="2" customFormat="1" ht="39">
      <c r="A212" s="34"/>
      <c r="B212" s="35"/>
      <c r="C212" s="36"/>
      <c r="D212" s="211" t="s">
        <v>129</v>
      </c>
      <c r="E212" s="36"/>
      <c r="F212" s="212" t="s">
        <v>185</v>
      </c>
      <c r="G212" s="36"/>
      <c r="H212" s="36"/>
      <c r="I212" s="110"/>
      <c r="J212" s="36"/>
      <c r="K212" s="36"/>
      <c r="L212" s="39"/>
      <c r="M212" s="213"/>
      <c r="N212" s="214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129</v>
      </c>
      <c r="AU212" s="17" t="s">
        <v>85</v>
      </c>
    </row>
    <row r="213" spans="1:65" s="13" customFormat="1" ht="11.25">
      <c r="B213" s="215"/>
      <c r="C213" s="216"/>
      <c r="D213" s="211" t="s">
        <v>131</v>
      </c>
      <c r="E213" s="217" t="s">
        <v>1</v>
      </c>
      <c r="F213" s="218" t="s">
        <v>218</v>
      </c>
      <c r="G213" s="216"/>
      <c r="H213" s="219">
        <v>159.6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131</v>
      </c>
      <c r="AU213" s="225" t="s">
        <v>85</v>
      </c>
      <c r="AV213" s="13" t="s">
        <v>85</v>
      </c>
      <c r="AW213" s="13" t="s">
        <v>34</v>
      </c>
      <c r="AX213" s="13" t="s">
        <v>78</v>
      </c>
      <c r="AY213" s="225" t="s">
        <v>117</v>
      </c>
    </row>
    <row r="214" spans="1:65" s="13" customFormat="1" ht="11.25">
      <c r="B214" s="215"/>
      <c r="C214" s="216"/>
      <c r="D214" s="211" t="s">
        <v>131</v>
      </c>
      <c r="E214" s="217" t="s">
        <v>1</v>
      </c>
      <c r="F214" s="218" t="s">
        <v>219</v>
      </c>
      <c r="G214" s="216"/>
      <c r="H214" s="219">
        <v>69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131</v>
      </c>
      <c r="AU214" s="225" t="s">
        <v>85</v>
      </c>
      <c r="AV214" s="13" t="s">
        <v>85</v>
      </c>
      <c r="AW214" s="13" t="s">
        <v>34</v>
      </c>
      <c r="AX214" s="13" t="s">
        <v>78</v>
      </c>
      <c r="AY214" s="225" t="s">
        <v>117</v>
      </c>
    </row>
    <row r="215" spans="1:65" s="14" customFormat="1" ht="11.25">
      <c r="B215" s="226"/>
      <c r="C215" s="227"/>
      <c r="D215" s="211" t="s">
        <v>131</v>
      </c>
      <c r="E215" s="228" t="s">
        <v>1</v>
      </c>
      <c r="F215" s="229" t="s">
        <v>134</v>
      </c>
      <c r="G215" s="227"/>
      <c r="H215" s="230">
        <v>228.6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131</v>
      </c>
      <c r="AU215" s="236" t="s">
        <v>85</v>
      </c>
      <c r="AV215" s="14" t="s">
        <v>124</v>
      </c>
      <c r="AW215" s="14" t="s">
        <v>34</v>
      </c>
      <c r="AX215" s="14" t="s">
        <v>83</v>
      </c>
      <c r="AY215" s="236" t="s">
        <v>117</v>
      </c>
    </row>
    <row r="216" spans="1:65" s="2" customFormat="1" ht="16.5" customHeight="1">
      <c r="A216" s="34"/>
      <c r="B216" s="35"/>
      <c r="C216" s="198" t="s">
        <v>254</v>
      </c>
      <c r="D216" s="198" t="s">
        <v>119</v>
      </c>
      <c r="E216" s="199" t="s">
        <v>255</v>
      </c>
      <c r="F216" s="200" t="s">
        <v>256</v>
      </c>
      <c r="G216" s="201" t="s">
        <v>122</v>
      </c>
      <c r="H216" s="202">
        <v>228.6</v>
      </c>
      <c r="I216" s="203"/>
      <c r="J216" s="204">
        <f>ROUND(I216*H216,2)</f>
        <v>0</v>
      </c>
      <c r="K216" s="200" t="s">
        <v>123</v>
      </c>
      <c r="L216" s="39"/>
      <c r="M216" s="205" t="s">
        <v>1</v>
      </c>
      <c r="N216" s="206" t="s">
        <v>43</v>
      </c>
      <c r="O216" s="71"/>
      <c r="P216" s="207">
        <f>O216*H216</f>
        <v>0</v>
      </c>
      <c r="Q216" s="207">
        <v>0</v>
      </c>
      <c r="R216" s="207">
        <f>Q216*H216</f>
        <v>0</v>
      </c>
      <c r="S216" s="207">
        <v>0</v>
      </c>
      <c r="T216" s="20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9" t="s">
        <v>124</v>
      </c>
      <c r="AT216" s="209" t="s">
        <v>119</v>
      </c>
      <c r="AU216" s="209" t="s">
        <v>85</v>
      </c>
      <c r="AY216" s="17" t="s">
        <v>117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7" t="s">
        <v>83</v>
      </c>
      <c r="BK216" s="210">
        <f>ROUND(I216*H216,2)</f>
        <v>0</v>
      </c>
      <c r="BL216" s="17" t="s">
        <v>124</v>
      </c>
      <c r="BM216" s="209" t="s">
        <v>257</v>
      </c>
    </row>
    <row r="217" spans="1:65" s="2" customFormat="1" ht="39">
      <c r="A217" s="34"/>
      <c r="B217" s="35"/>
      <c r="C217" s="36"/>
      <c r="D217" s="211" t="s">
        <v>129</v>
      </c>
      <c r="E217" s="36"/>
      <c r="F217" s="212" t="s">
        <v>185</v>
      </c>
      <c r="G217" s="36"/>
      <c r="H217" s="36"/>
      <c r="I217" s="110"/>
      <c r="J217" s="36"/>
      <c r="K217" s="36"/>
      <c r="L217" s="39"/>
      <c r="M217" s="213"/>
      <c r="N217" s="214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129</v>
      </c>
      <c r="AU217" s="17" t="s">
        <v>85</v>
      </c>
    </row>
    <row r="218" spans="1:65" s="13" customFormat="1" ht="11.25">
      <c r="B218" s="215"/>
      <c r="C218" s="216"/>
      <c r="D218" s="211" t="s">
        <v>131</v>
      </c>
      <c r="E218" s="217" t="s">
        <v>1</v>
      </c>
      <c r="F218" s="218" t="s">
        <v>218</v>
      </c>
      <c r="G218" s="216"/>
      <c r="H218" s="219">
        <v>159.6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131</v>
      </c>
      <c r="AU218" s="225" t="s">
        <v>85</v>
      </c>
      <c r="AV218" s="13" t="s">
        <v>85</v>
      </c>
      <c r="AW218" s="13" t="s">
        <v>34</v>
      </c>
      <c r="AX218" s="13" t="s">
        <v>78</v>
      </c>
      <c r="AY218" s="225" t="s">
        <v>117</v>
      </c>
    </row>
    <row r="219" spans="1:65" s="13" customFormat="1" ht="11.25">
      <c r="B219" s="215"/>
      <c r="C219" s="216"/>
      <c r="D219" s="211" t="s">
        <v>131</v>
      </c>
      <c r="E219" s="217" t="s">
        <v>1</v>
      </c>
      <c r="F219" s="218" t="s">
        <v>219</v>
      </c>
      <c r="G219" s="216"/>
      <c r="H219" s="219">
        <v>69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131</v>
      </c>
      <c r="AU219" s="225" t="s">
        <v>85</v>
      </c>
      <c r="AV219" s="13" t="s">
        <v>85</v>
      </c>
      <c r="AW219" s="13" t="s">
        <v>34</v>
      </c>
      <c r="AX219" s="13" t="s">
        <v>78</v>
      </c>
      <c r="AY219" s="225" t="s">
        <v>117</v>
      </c>
    </row>
    <row r="220" spans="1:65" s="14" customFormat="1" ht="11.25">
      <c r="B220" s="226"/>
      <c r="C220" s="227"/>
      <c r="D220" s="211" t="s">
        <v>131</v>
      </c>
      <c r="E220" s="228" t="s">
        <v>1</v>
      </c>
      <c r="F220" s="229" t="s">
        <v>134</v>
      </c>
      <c r="G220" s="227"/>
      <c r="H220" s="230">
        <v>228.6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131</v>
      </c>
      <c r="AU220" s="236" t="s">
        <v>85</v>
      </c>
      <c r="AV220" s="14" t="s">
        <v>124</v>
      </c>
      <c r="AW220" s="14" t="s">
        <v>34</v>
      </c>
      <c r="AX220" s="14" t="s">
        <v>83</v>
      </c>
      <c r="AY220" s="236" t="s">
        <v>117</v>
      </c>
    </row>
    <row r="221" spans="1:65" s="2" customFormat="1" ht="21.75" customHeight="1">
      <c r="A221" s="34"/>
      <c r="B221" s="35"/>
      <c r="C221" s="198" t="s">
        <v>258</v>
      </c>
      <c r="D221" s="198" t="s">
        <v>119</v>
      </c>
      <c r="E221" s="199" t="s">
        <v>259</v>
      </c>
      <c r="F221" s="200" t="s">
        <v>260</v>
      </c>
      <c r="G221" s="201" t="s">
        <v>122</v>
      </c>
      <c r="H221" s="202">
        <v>228.6</v>
      </c>
      <c r="I221" s="203"/>
      <c r="J221" s="204">
        <f>ROUND(I221*H221,2)</f>
        <v>0</v>
      </c>
      <c r="K221" s="200" t="s">
        <v>123</v>
      </c>
      <c r="L221" s="39"/>
      <c r="M221" s="205" t="s">
        <v>1</v>
      </c>
      <c r="N221" s="206" t="s">
        <v>43</v>
      </c>
      <c r="O221" s="71"/>
      <c r="P221" s="207">
        <f>O221*H221</f>
        <v>0</v>
      </c>
      <c r="Q221" s="207">
        <v>0</v>
      </c>
      <c r="R221" s="207">
        <f>Q221*H221</f>
        <v>0</v>
      </c>
      <c r="S221" s="207">
        <v>0</v>
      </c>
      <c r="T221" s="20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9" t="s">
        <v>124</v>
      </c>
      <c r="AT221" s="209" t="s">
        <v>119</v>
      </c>
      <c r="AU221" s="209" t="s">
        <v>85</v>
      </c>
      <c r="AY221" s="17" t="s">
        <v>117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17" t="s">
        <v>83</v>
      </c>
      <c r="BK221" s="210">
        <f>ROUND(I221*H221,2)</f>
        <v>0</v>
      </c>
      <c r="BL221" s="17" t="s">
        <v>124</v>
      </c>
      <c r="BM221" s="209" t="s">
        <v>261</v>
      </c>
    </row>
    <row r="222" spans="1:65" s="2" customFormat="1" ht="39">
      <c r="A222" s="34"/>
      <c r="B222" s="35"/>
      <c r="C222" s="36"/>
      <c r="D222" s="211" t="s">
        <v>129</v>
      </c>
      <c r="E222" s="36"/>
      <c r="F222" s="212" t="s">
        <v>185</v>
      </c>
      <c r="G222" s="36"/>
      <c r="H222" s="36"/>
      <c r="I222" s="110"/>
      <c r="J222" s="36"/>
      <c r="K222" s="36"/>
      <c r="L222" s="39"/>
      <c r="M222" s="213"/>
      <c r="N222" s="214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129</v>
      </c>
      <c r="AU222" s="17" t="s">
        <v>85</v>
      </c>
    </row>
    <row r="223" spans="1:65" s="13" customFormat="1" ht="11.25">
      <c r="B223" s="215"/>
      <c r="C223" s="216"/>
      <c r="D223" s="211" t="s">
        <v>131</v>
      </c>
      <c r="E223" s="217" t="s">
        <v>1</v>
      </c>
      <c r="F223" s="218" t="s">
        <v>218</v>
      </c>
      <c r="G223" s="216"/>
      <c r="H223" s="219">
        <v>159.6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131</v>
      </c>
      <c r="AU223" s="225" t="s">
        <v>85</v>
      </c>
      <c r="AV223" s="13" t="s">
        <v>85</v>
      </c>
      <c r="AW223" s="13" t="s">
        <v>34</v>
      </c>
      <c r="AX223" s="13" t="s">
        <v>78</v>
      </c>
      <c r="AY223" s="225" t="s">
        <v>117</v>
      </c>
    </row>
    <row r="224" spans="1:65" s="13" customFormat="1" ht="11.25">
      <c r="B224" s="215"/>
      <c r="C224" s="216"/>
      <c r="D224" s="211" t="s">
        <v>131</v>
      </c>
      <c r="E224" s="217" t="s">
        <v>1</v>
      </c>
      <c r="F224" s="218" t="s">
        <v>219</v>
      </c>
      <c r="G224" s="216"/>
      <c r="H224" s="219">
        <v>69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131</v>
      </c>
      <c r="AU224" s="225" t="s">
        <v>85</v>
      </c>
      <c r="AV224" s="13" t="s">
        <v>85</v>
      </c>
      <c r="AW224" s="13" t="s">
        <v>34</v>
      </c>
      <c r="AX224" s="13" t="s">
        <v>78</v>
      </c>
      <c r="AY224" s="225" t="s">
        <v>117</v>
      </c>
    </row>
    <row r="225" spans="1:65" s="14" customFormat="1" ht="11.25">
      <c r="B225" s="226"/>
      <c r="C225" s="227"/>
      <c r="D225" s="211" t="s">
        <v>131</v>
      </c>
      <c r="E225" s="228" t="s">
        <v>1</v>
      </c>
      <c r="F225" s="229" t="s">
        <v>134</v>
      </c>
      <c r="G225" s="227"/>
      <c r="H225" s="230">
        <v>228.6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131</v>
      </c>
      <c r="AU225" s="236" t="s">
        <v>85</v>
      </c>
      <c r="AV225" s="14" t="s">
        <v>124</v>
      </c>
      <c r="AW225" s="14" t="s">
        <v>34</v>
      </c>
      <c r="AX225" s="14" t="s">
        <v>83</v>
      </c>
      <c r="AY225" s="236" t="s">
        <v>117</v>
      </c>
    </row>
    <row r="226" spans="1:65" s="2" customFormat="1" ht="21.75" customHeight="1">
      <c r="A226" s="34"/>
      <c r="B226" s="35"/>
      <c r="C226" s="198" t="s">
        <v>262</v>
      </c>
      <c r="D226" s="198" t="s">
        <v>119</v>
      </c>
      <c r="E226" s="199" t="s">
        <v>263</v>
      </c>
      <c r="F226" s="200" t="s">
        <v>264</v>
      </c>
      <c r="G226" s="201" t="s">
        <v>122</v>
      </c>
      <c r="H226" s="202">
        <v>737.6</v>
      </c>
      <c r="I226" s="203"/>
      <c r="J226" s="204">
        <f>ROUND(I226*H226,2)</f>
        <v>0</v>
      </c>
      <c r="K226" s="200" t="s">
        <v>123</v>
      </c>
      <c r="L226" s="39"/>
      <c r="M226" s="205" t="s">
        <v>1</v>
      </c>
      <c r="N226" s="206" t="s">
        <v>43</v>
      </c>
      <c r="O226" s="71"/>
      <c r="P226" s="207">
        <f>O226*H226</f>
        <v>0</v>
      </c>
      <c r="Q226" s="207">
        <v>8.4250000000000005E-2</v>
      </c>
      <c r="R226" s="207">
        <f>Q226*H226</f>
        <v>62.142800000000008</v>
      </c>
      <c r="S226" s="207">
        <v>0</v>
      </c>
      <c r="T226" s="20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9" t="s">
        <v>124</v>
      </c>
      <c r="AT226" s="209" t="s">
        <v>119</v>
      </c>
      <c r="AU226" s="209" t="s">
        <v>85</v>
      </c>
      <c r="AY226" s="17" t="s">
        <v>117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17" t="s">
        <v>83</v>
      </c>
      <c r="BK226" s="210">
        <f>ROUND(I226*H226,2)</f>
        <v>0</v>
      </c>
      <c r="BL226" s="17" t="s">
        <v>124</v>
      </c>
      <c r="BM226" s="209" t="s">
        <v>265</v>
      </c>
    </row>
    <row r="227" spans="1:65" s="2" customFormat="1" ht="39">
      <c r="A227" s="34"/>
      <c r="B227" s="35"/>
      <c r="C227" s="36"/>
      <c r="D227" s="211" t="s">
        <v>129</v>
      </c>
      <c r="E227" s="36"/>
      <c r="F227" s="212" t="s">
        <v>185</v>
      </c>
      <c r="G227" s="36"/>
      <c r="H227" s="36"/>
      <c r="I227" s="110"/>
      <c r="J227" s="36"/>
      <c r="K227" s="36"/>
      <c r="L227" s="39"/>
      <c r="M227" s="213"/>
      <c r="N227" s="214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129</v>
      </c>
      <c r="AU227" s="17" t="s">
        <v>85</v>
      </c>
    </row>
    <row r="228" spans="1:65" s="13" customFormat="1" ht="11.25">
      <c r="B228" s="215"/>
      <c r="C228" s="216"/>
      <c r="D228" s="211" t="s">
        <v>131</v>
      </c>
      <c r="E228" s="217" t="s">
        <v>1</v>
      </c>
      <c r="F228" s="218" t="s">
        <v>217</v>
      </c>
      <c r="G228" s="216"/>
      <c r="H228" s="219">
        <v>737.6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131</v>
      </c>
      <c r="AU228" s="225" t="s">
        <v>85</v>
      </c>
      <c r="AV228" s="13" t="s">
        <v>85</v>
      </c>
      <c r="AW228" s="13" t="s">
        <v>34</v>
      </c>
      <c r="AX228" s="13" t="s">
        <v>83</v>
      </c>
      <c r="AY228" s="225" t="s">
        <v>117</v>
      </c>
    </row>
    <row r="229" spans="1:65" s="2" customFormat="1" ht="21.75" customHeight="1">
      <c r="A229" s="34"/>
      <c r="B229" s="35"/>
      <c r="C229" s="237" t="s">
        <v>266</v>
      </c>
      <c r="D229" s="237" t="s">
        <v>189</v>
      </c>
      <c r="E229" s="238" t="s">
        <v>267</v>
      </c>
      <c r="F229" s="239" t="s">
        <v>268</v>
      </c>
      <c r="G229" s="240" t="s">
        <v>122</v>
      </c>
      <c r="H229" s="241">
        <v>18.54</v>
      </c>
      <c r="I229" s="242"/>
      <c r="J229" s="243">
        <f>ROUND(I229*H229,2)</f>
        <v>0</v>
      </c>
      <c r="K229" s="239" t="s">
        <v>123</v>
      </c>
      <c r="L229" s="244"/>
      <c r="M229" s="245" t="s">
        <v>1</v>
      </c>
      <c r="N229" s="246" t="s">
        <v>43</v>
      </c>
      <c r="O229" s="71"/>
      <c r="P229" s="207">
        <f>O229*H229</f>
        <v>0</v>
      </c>
      <c r="Q229" s="207">
        <v>0.13100000000000001</v>
      </c>
      <c r="R229" s="207">
        <f>Q229*H229</f>
        <v>2.4287399999999999</v>
      </c>
      <c r="S229" s="207">
        <v>0</v>
      </c>
      <c r="T229" s="20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9" t="s">
        <v>163</v>
      </c>
      <c r="AT229" s="209" t="s">
        <v>189</v>
      </c>
      <c r="AU229" s="209" t="s">
        <v>85</v>
      </c>
      <c r="AY229" s="17" t="s">
        <v>117</v>
      </c>
      <c r="BE229" s="210">
        <f>IF(N229="základní",J229,0)</f>
        <v>0</v>
      </c>
      <c r="BF229" s="210">
        <f>IF(N229="snížená",J229,0)</f>
        <v>0</v>
      </c>
      <c r="BG229" s="210">
        <f>IF(N229="zákl. přenesená",J229,0)</f>
        <v>0</v>
      </c>
      <c r="BH229" s="210">
        <f>IF(N229="sníž. přenesená",J229,0)</f>
        <v>0</v>
      </c>
      <c r="BI229" s="210">
        <f>IF(N229="nulová",J229,0)</f>
        <v>0</v>
      </c>
      <c r="BJ229" s="17" t="s">
        <v>83</v>
      </c>
      <c r="BK229" s="210">
        <f>ROUND(I229*H229,2)</f>
        <v>0</v>
      </c>
      <c r="BL229" s="17" t="s">
        <v>124</v>
      </c>
      <c r="BM229" s="209" t="s">
        <v>269</v>
      </c>
    </row>
    <row r="230" spans="1:65" s="13" customFormat="1" ht="11.25">
      <c r="B230" s="215"/>
      <c r="C230" s="216"/>
      <c r="D230" s="211" t="s">
        <v>131</v>
      </c>
      <c r="E230" s="216"/>
      <c r="F230" s="218" t="s">
        <v>270</v>
      </c>
      <c r="G230" s="216"/>
      <c r="H230" s="219">
        <v>18.54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131</v>
      </c>
      <c r="AU230" s="225" t="s">
        <v>85</v>
      </c>
      <c r="AV230" s="13" t="s">
        <v>85</v>
      </c>
      <c r="AW230" s="13" t="s">
        <v>4</v>
      </c>
      <c r="AX230" s="13" t="s">
        <v>83</v>
      </c>
      <c r="AY230" s="225" t="s">
        <v>117</v>
      </c>
    </row>
    <row r="231" spans="1:65" s="2" customFormat="1" ht="16.5" customHeight="1">
      <c r="A231" s="34"/>
      <c r="B231" s="35"/>
      <c r="C231" s="237" t="s">
        <v>271</v>
      </c>
      <c r="D231" s="237" t="s">
        <v>189</v>
      </c>
      <c r="E231" s="238" t="s">
        <v>272</v>
      </c>
      <c r="F231" s="239" t="s">
        <v>273</v>
      </c>
      <c r="G231" s="240" t="s">
        <v>122</v>
      </c>
      <c r="H231" s="241">
        <v>726.79600000000005</v>
      </c>
      <c r="I231" s="242"/>
      <c r="J231" s="243">
        <f>ROUND(I231*H231,2)</f>
        <v>0</v>
      </c>
      <c r="K231" s="239" t="s">
        <v>123</v>
      </c>
      <c r="L231" s="244"/>
      <c r="M231" s="245" t="s">
        <v>1</v>
      </c>
      <c r="N231" s="246" t="s">
        <v>43</v>
      </c>
      <c r="O231" s="71"/>
      <c r="P231" s="207">
        <f>O231*H231</f>
        <v>0</v>
      </c>
      <c r="Q231" s="207">
        <v>0.121</v>
      </c>
      <c r="R231" s="207">
        <f>Q231*H231</f>
        <v>87.942316000000005</v>
      </c>
      <c r="S231" s="207">
        <v>0</v>
      </c>
      <c r="T231" s="20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9" t="s">
        <v>163</v>
      </c>
      <c r="AT231" s="209" t="s">
        <v>189</v>
      </c>
      <c r="AU231" s="209" t="s">
        <v>85</v>
      </c>
      <c r="AY231" s="17" t="s">
        <v>117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17" t="s">
        <v>83</v>
      </c>
      <c r="BK231" s="210">
        <f>ROUND(I231*H231,2)</f>
        <v>0</v>
      </c>
      <c r="BL231" s="17" t="s">
        <v>124</v>
      </c>
      <c r="BM231" s="209" t="s">
        <v>274</v>
      </c>
    </row>
    <row r="232" spans="1:65" s="13" customFormat="1" ht="11.25">
      <c r="B232" s="215"/>
      <c r="C232" s="216"/>
      <c r="D232" s="211" t="s">
        <v>131</v>
      </c>
      <c r="E232" s="216"/>
      <c r="F232" s="218" t="s">
        <v>275</v>
      </c>
      <c r="G232" s="216"/>
      <c r="H232" s="219">
        <v>726.79600000000005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131</v>
      </c>
      <c r="AU232" s="225" t="s">
        <v>85</v>
      </c>
      <c r="AV232" s="13" t="s">
        <v>85</v>
      </c>
      <c r="AW232" s="13" t="s">
        <v>4</v>
      </c>
      <c r="AX232" s="13" t="s">
        <v>83</v>
      </c>
      <c r="AY232" s="225" t="s">
        <v>117</v>
      </c>
    </row>
    <row r="233" spans="1:65" s="2" customFormat="1" ht="21.75" customHeight="1">
      <c r="A233" s="34"/>
      <c r="B233" s="35"/>
      <c r="C233" s="198" t="s">
        <v>276</v>
      </c>
      <c r="D233" s="198" t="s">
        <v>119</v>
      </c>
      <c r="E233" s="199" t="s">
        <v>277</v>
      </c>
      <c r="F233" s="200" t="s">
        <v>278</v>
      </c>
      <c r="G233" s="201" t="s">
        <v>122</v>
      </c>
      <c r="H233" s="202">
        <v>228.6</v>
      </c>
      <c r="I233" s="203"/>
      <c r="J233" s="204">
        <f>ROUND(I233*H233,2)</f>
        <v>0</v>
      </c>
      <c r="K233" s="200" t="s">
        <v>123</v>
      </c>
      <c r="L233" s="39"/>
      <c r="M233" s="205" t="s">
        <v>1</v>
      </c>
      <c r="N233" s="206" t="s">
        <v>43</v>
      </c>
      <c r="O233" s="71"/>
      <c r="P233" s="207">
        <f>O233*H233</f>
        <v>0</v>
      </c>
      <c r="Q233" s="207">
        <v>0.10362</v>
      </c>
      <c r="R233" s="207">
        <f>Q233*H233</f>
        <v>23.687532000000001</v>
      </c>
      <c r="S233" s="207">
        <v>0</v>
      </c>
      <c r="T233" s="20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9" t="s">
        <v>124</v>
      </c>
      <c r="AT233" s="209" t="s">
        <v>119</v>
      </c>
      <c r="AU233" s="209" t="s">
        <v>85</v>
      </c>
      <c r="AY233" s="17" t="s">
        <v>117</v>
      </c>
      <c r="BE233" s="210">
        <f>IF(N233="základní",J233,0)</f>
        <v>0</v>
      </c>
      <c r="BF233" s="210">
        <f>IF(N233="snížená",J233,0)</f>
        <v>0</v>
      </c>
      <c r="BG233" s="210">
        <f>IF(N233="zákl. přenesená",J233,0)</f>
        <v>0</v>
      </c>
      <c r="BH233" s="210">
        <f>IF(N233="sníž. přenesená",J233,0)</f>
        <v>0</v>
      </c>
      <c r="BI233" s="210">
        <f>IF(N233="nulová",J233,0)</f>
        <v>0</v>
      </c>
      <c r="BJ233" s="17" t="s">
        <v>83</v>
      </c>
      <c r="BK233" s="210">
        <f>ROUND(I233*H233,2)</f>
        <v>0</v>
      </c>
      <c r="BL233" s="17" t="s">
        <v>124</v>
      </c>
      <c r="BM233" s="209" t="s">
        <v>279</v>
      </c>
    </row>
    <row r="234" spans="1:65" s="2" customFormat="1" ht="39">
      <c r="A234" s="34"/>
      <c r="B234" s="35"/>
      <c r="C234" s="36"/>
      <c r="D234" s="211" t="s">
        <v>129</v>
      </c>
      <c r="E234" s="36"/>
      <c r="F234" s="212" t="s">
        <v>185</v>
      </c>
      <c r="G234" s="36"/>
      <c r="H234" s="36"/>
      <c r="I234" s="110"/>
      <c r="J234" s="36"/>
      <c r="K234" s="36"/>
      <c r="L234" s="39"/>
      <c r="M234" s="213"/>
      <c r="N234" s="214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129</v>
      </c>
      <c r="AU234" s="17" t="s">
        <v>85</v>
      </c>
    </row>
    <row r="235" spans="1:65" s="13" customFormat="1" ht="11.25">
      <c r="B235" s="215"/>
      <c r="C235" s="216"/>
      <c r="D235" s="211" t="s">
        <v>131</v>
      </c>
      <c r="E235" s="217" t="s">
        <v>1</v>
      </c>
      <c r="F235" s="218" t="s">
        <v>218</v>
      </c>
      <c r="G235" s="216"/>
      <c r="H235" s="219">
        <v>159.6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131</v>
      </c>
      <c r="AU235" s="225" t="s">
        <v>85</v>
      </c>
      <c r="AV235" s="13" t="s">
        <v>85</v>
      </c>
      <c r="AW235" s="13" t="s">
        <v>34</v>
      </c>
      <c r="AX235" s="13" t="s">
        <v>78</v>
      </c>
      <c r="AY235" s="225" t="s">
        <v>117</v>
      </c>
    </row>
    <row r="236" spans="1:65" s="13" customFormat="1" ht="11.25">
      <c r="B236" s="215"/>
      <c r="C236" s="216"/>
      <c r="D236" s="211" t="s">
        <v>131</v>
      </c>
      <c r="E236" s="217" t="s">
        <v>1</v>
      </c>
      <c r="F236" s="218" t="s">
        <v>219</v>
      </c>
      <c r="G236" s="216"/>
      <c r="H236" s="219">
        <v>69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131</v>
      </c>
      <c r="AU236" s="225" t="s">
        <v>85</v>
      </c>
      <c r="AV236" s="13" t="s">
        <v>85</v>
      </c>
      <c r="AW236" s="13" t="s">
        <v>34</v>
      </c>
      <c r="AX236" s="13" t="s">
        <v>78</v>
      </c>
      <c r="AY236" s="225" t="s">
        <v>117</v>
      </c>
    </row>
    <row r="237" spans="1:65" s="14" customFormat="1" ht="11.25">
      <c r="B237" s="226"/>
      <c r="C237" s="227"/>
      <c r="D237" s="211" t="s">
        <v>131</v>
      </c>
      <c r="E237" s="228" t="s">
        <v>1</v>
      </c>
      <c r="F237" s="229" t="s">
        <v>134</v>
      </c>
      <c r="G237" s="227"/>
      <c r="H237" s="230">
        <v>228.6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131</v>
      </c>
      <c r="AU237" s="236" t="s">
        <v>85</v>
      </c>
      <c r="AV237" s="14" t="s">
        <v>124</v>
      </c>
      <c r="AW237" s="14" t="s">
        <v>34</v>
      </c>
      <c r="AX237" s="14" t="s">
        <v>83</v>
      </c>
      <c r="AY237" s="236" t="s">
        <v>117</v>
      </c>
    </row>
    <row r="238" spans="1:65" s="2" customFormat="1" ht="21.75" customHeight="1">
      <c r="A238" s="34"/>
      <c r="B238" s="35"/>
      <c r="C238" s="237" t="s">
        <v>280</v>
      </c>
      <c r="D238" s="237" t="s">
        <v>189</v>
      </c>
      <c r="E238" s="238" t="s">
        <v>281</v>
      </c>
      <c r="F238" s="239" t="s">
        <v>282</v>
      </c>
      <c r="G238" s="240" t="s">
        <v>122</v>
      </c>
      <c r="H238" s="241">
        <v>71.069999999999993</v>
      </c>
      <c r="I238" s="242"/>
      <c r="J238" s="243">
        <f>ROUND(I238*H238,2)</f>
        <v>0</v>
      </c>
      <c r="K238" s="239" t="s">
        <v>123</v>
      </c>
      <c r="L238" s="244"/>
      <c r="M238" s="245" t="s">
        <v>1</v>
      </c>
      <c r="N238" s="246" t="s">
        <v>43</v>
      </c>
      <c r="O238" s="71"/>
      <c r="P238" s="207">
        <f>O238*H238</f>
        <v>0</v>
      </c>
      <c r="Q238" s="207">
        <v>0.17499999999999999</v>
      </c>
      <c r="R238" s="207">
        <f>Q238*H238</f>
        <v>12.437249999999999</v>
      </c>
      <c r="S238" s="207">
        <v>0</v>
      </c>
      <c r="T238" s="20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9" t="s">
        <v>163</v>
      </c>
      <c r="AT238" s="209" t="s">
        <v>189</v>
      </c>
      <c r="AU238" s="209" t="s">
        <v>85</v>
      </c>
      <c r="AY238" s="17" t="s">
        <v>117</v>
      </c>
      <c r="BE238" s="210">
        <f>IF(N238="základní",J238,0)</f>
        <v>0</v>
      </c>
      <c r="BF238" s="210">
        <f>IF(N238="snížená",J238,0)</f>
        <v>0</v>
      </c>
      <c r="BG238" s="210">
        <f>IF(N238="zákl. přenesená",J238,0)</f>
        <v>0</v>
      </c>
      <c r="BH238" s="210">
        <f>IF(N238="sníž. přenesená",J238,0)</f>
        <v>0</v>
      </c>
      <c r="BI238" s="210">
        <f>IF(N238="nulová",J238,0)</f>
        <v>0</v>
      </c>
      <c r="BJ238" s="17" t="s">
        <v>83</v>
      </c>
      <c r="BK238" s="210">
        <f>ROUND(I238*H238,2)</f>
        <v>0</v>
      </c>
      <c r="BL238" s="17" t="s">
        <v>124</v>
      </c>
      <c r="BM238" s="209" t="s">
        <v>283</v>
      </c>
    </row>
    <row r="239" spans="1:65" s="13" customFormat="1" ht="11.25">
      <c r="B239" s="215"/>
      <c r="C239" s="216"/>
      <c r="D239" s="211" t="s">
        <v>131</v>
      </c>
      <c r="E239" s="217" t="s">
        <v>1</v>
      </c>
      <c r="F239" s="218" t="s">
        <v>219</v>
      </c>
      <c r="G239" s="216"/>
      <c r="H239" s="219">
        <v>69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131</v>
      </c>
      <c r="AU239" s="225" t="s">
        <v>85</v>
      </c>
      <c r="AV239" s="13" t="s">
        <v>85</v>
      </c>
      <c r="AW239" s="13" t="s">
        <v>34</v>
      </c>
      <c r="AX239" s="13" t="s">
        <v>83</v>
      </c>
      <c r="AY239" s="225" t="s">
        <v>117</v>
      </c>
    </row>
    <row r="240" spans="1:65" s="13" customFormat="1" ht="11.25">
      <c r="B240" s="215"/>
      <c r="C240" s="216"/>
      <c r="D240" s="211" t="s">
        <v>131</v>
      </c>
      <c r="E240" s="216"/>
      <c r="F240" s="218" t="s">
        <v>284</v>
      </c>
      <c r="G240" s="216"/>
      <c r="H240" s="219">
        <v>71.069999999999993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131</v>
      </c>
      <c r="AU240" s="225" t="s">
        <v>85</v>
      </c>
      <c r="AV240" s="13" t="s">
        <v>85</v>
      </c>
      <c r="AW240" s="13" t="s">
        <v>4</v>
      </c>
      <c r="AX240" s="13" t="s">
        <v>83</v>
      </c>
      <c r="AY240" s="225" t="s">
        <v>117</v>
      </c>
    </row>
    <row r="241" spans="1:65" s="2" customFormat="1" ht="16.5" customHeight="1">
      <c r="A241" s="34"/>
      <c r="B241" s="35"/>
      <c r="C241" s="237" t="s">
        <v>285</v>
      </c>
      <c r="D241" s="237" t="s">
        <v>189</v>
      </c>
      <c r="E241" s="238" t="s">
        <v>286</v>
      </c>
      <c r="F241" s="239" t="s">
        <v>287</v>
      </c>
      <c r="G241" s="240" t="s">
        <v>122</v>
      </c>
      <c r="H241" s="241">
        <v>162.792</v>
      </c>
      <c r="I241" s="242"/>
      <c r="J241" s="243">
        <f>ROUND(I241*H241,2)</f>
        <v>0</v>
      </c>
      <c r="K241" s="239" t="s">
        <v>123</v>
      </c>
      <c r="L241" s="244"/>
      <c r="M241" s="245" t="s">
        <v>1</v>
      </c>
      <c r="N241" s="246" t="s">
        <v>43</v>
      </c>
      <c r="O241" s="71"/>
      <c r="P241" s="207">
        <f>O241*H241</f>
        <v>0</v>
      </c>
      <c r="Q241" s="207">
        <v>0.152</v>
      </c>
      <c r="R241" s="207">
        <f>Q241*H241</f>
        <v>24.744384</v>
      </c>
      <c r="S241" s="207">
        <v>0</v>
      </c>
      <c r="T241" s="20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9" t="s">
        <v>163</v>
      </c>
      <c r="AT241" s="209" t="s">
        <v>189</v>
      </c>
      <c r="AU241" s="209" t="s">
        <v>85</v>
      </c>
      <c r="AY241" s="17" t="s">
        <v>117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7" t="s">
        <v>83</v>
      </c>
      <c r="BK241" s="210">
        <f>ROUND(I241*H241,2)</f>
        <v>0</v>
      </c>
      <c r="BL241" s="17" t="s">
        <v>124</v>
      </c>
      <c r="BM241" s="209" t="s">
        <v>288</v>
      </c>
    </row>
    <row r="242" spans="1:65" s="13" customFormat="1" ht="11.25">
      <c r="B242" s="215"/>
      <c r="C242" s="216"/>
      <c r="D242" s="211" t="s">
        <v>131</v>
      </c>
      <c r="E242" s="217" t="s">
        <v>1</v>
      </c>
      <c r="F242" s="218" t="s">
        <v>218</v>
      </c>
      <c r="G242" s="216"/>
      <c r="H242" s="219">
        <v>159.6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131</v>
      </c>
      <c r="AU242" s="225" t="s">
        <v>85</v>
      </c>
      <c r="AV242" s="13" t="s">
        <v>85</v>
      </c>
      <c r="AW242" s="13" t="s">
        <v>34</v>
      </c>
      <c r="AX242" s="13" t="s">
        <v>83</v>
      </c>
      <c r="AY242" s="225" t="s">
        <v>117</v>
      </c>
    </row>
    <row r="243" spans="1:65" s="13" customFormat="1" ht="11.25">
      <c r="B243" s="215"/>
      <c r="C243" s="216"/>
      <c r="D243" s="211" t="s">
        <v>131</v>
      </c>
      <c r="E243" s="216"/>
      <c r="F243" s="218" t="s">
        <v>289</v>
      </c>
      <c r="G243" s="216"/>
      <c r="H243" s="219">
        <v>162.792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131</v>
      </c>
      <c r="AU243" s="225" t="s">
        <v>85</v>
      </c>
      <c r="AV243" s="13" t="s">
        <v>85</v>
      </c>
      <c r="AW243" s="13" t="s">
        <v>4</v>
      </c>
      <c r="AX243" s="13" t="s">
        <v>83</v>
      </c>
      <c r="AY243" s="225" t="s">
        <v>117</v>
      </c>
    </row>
    <row r="244" spans="1:65" s="12" customFormat="1" ht="22.9" customHeight="1">
      <c r="B244" s="182"/>
      <c r="C244" s="183"/>
      <c r="D244" s="184" t="s">
        <v>77</v>
      </c>
      <c r="E244" s="196" t="s">
        <v>163</v>
      </c>
      <c r="F244" s="196" t="s">
        <v>290</v>
      </c>
      <c r="G244" s="183"/>
      <c r="H244" s="183"/>
      <c r="I244" s="186"/>
      <c r="J244" s="197">
        <f>BK244</f>
        <v>0</v>
      </c>
      <c r="K244" s="183"/>
      <c r="L244" s="188"/>
      <c r="M244" s="189"/>
      <c r="N244" s="190"/>
      <c r="O244" s="190"/>
      <c r="P244" s="191">
        <f>SUM(P245:P271)</f>
        <v>0</v>
      </c>
      <c r="Q244" s="190"/>
      <c r="R244" s="191">
        <f>SUM(R245:R271)</f>
        <v>11.984760000000001</v>
      </c>
      <c r="S244" s="190"/>
      <c r="T244" s="192">
        <f>SUM(T245:T271)</f>
        <v>21.311999999999998</v>
      </c>
      <c r="AR244" s="193" t="s">
        <v>83</v>
      </c>
      <c r="AT244" s="194" t="s">
        <v>77</v>
      </c>
      <c r="AU244" s="194" t="s">
        <v>83</v>
      </c>
      <c r="AY244" s="193" t="s">
        <v>117</v>
      </c>
      <c r="BK244" s="195">
        <f>SUM(BK245:BK271)</f>
        <v>0</v>
      </c>
    </row>
    <row r="245" spans="1:65" s="2" customFormat="1" ht="21.75" customHeight="1">
      <c r="A245" s="34"/>
      <c r="B245" s="35"/>
      <c r="C245" s="198" t="s">
        <v>291</v>
      </c>
      <c r="D245" s="198" t="s">
        <v>119</v>
      </c>
      <c r="E245" s="199" t="s">
        <v>292</v>
      </c>
      <c r="F245" s="200" t="s">
        <v>293</v>
      </c>
      <c r="G245" s="201" t="s">
        <v>294</v>
      </c>
      <c r="H245" s="202">
        <v>30</v>
      </c>
      <c r="I245" s="203"/>
      <c r="J245" s="204">
        <f>ROUND(I245*H245,2)</f>
        <v>0</v>
      </c>
      <c r="K245" s="200" t="s">
        <v>123</v>
      </c>
      <c r="L245" s="39"/>
      <c r="M245" s="205" t="s">
        <v>1</v>
      </c>
      <c r="N245" s="206" t="s">
        <v>43</v>
      </c>
      <c r="O245" s="71"/>
      <c r="P245" s="207">
        <f>O245*H245</f>
        <v>0</v>
      </c>
      <c r="Q245" s="207">
        <v>1.31E-3</v>
      </c>
      <c r="R245" s="207">
        <f>Q245*H245</f>
        <v>3.9300000000000002E-2</v>
      </c>
      <c r="S245" s="207">
        <v>0</v>
      </c>
      <c r="T245" s="20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9" t="s">
        <v>124</v>
      </c>
      <c r="AT245" s="209" t="s">
        <v>119</v>
      </c>
      <c r="AU245" s="209" t="s">
        <v>85</v>
      </c>
      <c r="AY245" s="17" t="s">
        <v>117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7" t="s">
        <v>83</v>
      </c>
      <c r="BK245" s="210">
        <f>ROUND(I245*H245,2)</f>
        <v>0</v>
      </c>
      <c r="BL245" s="17" t="s">
        <v>124</v>
      </c>
      <c r="BM245" s="209" t="s">
        <v>295</v>
      </c>
    </row>
    <row r="246" spans="1:65" s="2" customFormat="1" ht="29.25">
      <c r="A246" s="34"/>
      <c r="B246" s="35"/>
      <c r="C246" s="36"/>
      <c r="D246" s="211" t="s">
        <v>129</v>
      </c>
      <c r="E246" s="36"/>
      <c r="F246" s="212" t="s">
        <v>202</v>
      </c>
      <c r="G246" s="36"/>
      <c r="H246" s="36"/>
      <c r="I246" s="110"/>
      <c r="J246" s="36"/>
      <c r="K246" s="36"/>
      <c r="L246" s="39"/>
      <c r="M246" s="213"/>
      <c r="N246" s="214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129</v>
      </c>
      <c r="AU246" s="17" t="s">
        <v>85</v>
      </c>
    </row>
    <row r="247" spans="1:65" s="13" customFormat="1" ht="11.25">
      <c r="B247" s="215"/>
      <c r="C247" s="216"/>
      <c r="D247" s="211" t="s">
        <v>131</v>
      </c>
      <c r="E247" s="217" t="s">
        <v>1</v>
      </c>
      <c r="F247" s="218" t="s">
        <v>296</v>
      </c>
      <c r="G247" s="216"/>
      <c r="H247" s="219">
        <v>30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131</v>
      </c>
      <c r="AU247" s="225" t="s">
        <v>85</v>
      </c>
      <c r="AV247" s="13" t="s">
        <v>85</v>
      </c>
      <c r="AW247" s="13" t="s">
        <v>34</v>
      </c>
      <c r="AX247" s="13" t="s">
        <v>83</v>
      </c>
      <c r="AY247" s="225" t="s">
        <v>117</v>
      </c>
    </row>
    <row r="248" spans="1:65" s="2" customFormat="1" ht="21.75" customHeight="1">
      <c r="A248" s="34"/>
      <c r="B248" s="35"/>
      <c r="C248" s="198" t="s">
        <v>297</v>
      </c>
      <c r="D248" s="198" t="s">
        <v>119</v>
      </c>
      <c r="E248" s="199" t="s">
        <v>298</v>
      </c>
      <c r="F248" s="200" t="s">
        <v>299</v>
      </c>
      <c r="G248" s="201" t="s">
        <v>300</v>
      </c>
      <c r="H248" s="202">
        <v>3</v>
      </c>
      <c r="I248" s="203"/>
      <c r="J248" s="204">
        <f>ROUND(I248*H248,2)</f>
        <v>0</v>
      </c>
      <c r="K248" s="200" t="s">
        <v>123</v>
      </c>
      <c r="L248" s="39"/>
      <c r="M248" s="205" t="s">
        <v>1</v>
      </c>
      <c r="N248" s="206" t="s">
        <v>43</v>
      </c>
      <c r="O248" s="71"/>
      <c r="P248" s="207">
        <f>O248*H248</f>
        <v>0</v>
      </c>
      <c r="Q248" s="207">
        <v>0</v>
      </c>
      <c r="R248" s="207">
        <f>Q248*H248</f>
        <v>0</v>
      </c>
      <c r="S248" s="207">
        <v>0</v>
      </c>
      <c r="T248" s="20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9" t="s">
        <v>124</v>
      </c>
      <c r="AT248" s="209" t="s">
        <v>119</v>
      </c>
      <c r="AU248" s="209" t="s">
        <v>85</v>
      </c>
      <c r="AY248" s="17" t="s">
        <v>117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7" t="s">
        <v>83</v>
      </c>
      <c r="BK248" s="210">
        <f>ROUND(I248*H248,2)</f>
        <v>0</v>
      </c>
      <c r="BL248" s="17" t="s">
        <v>124</v>
      </c>
      <c r="BM248" s="209" t="s">
        <v>301</v>
      </c>
    </row>
    <row r="249" spans="1:65" s="2" customFormat="1" ht="29.25">
      <c r="A249" s="34"/>
      <c r="B249" s="35"/>
      <c r="C249" s="36"/>
      <c r="D249" s="211" t="s">
        <v>129</v>
      </c>
      <c r="E249" s="36"/>
      <c r="F249" s="212" t="s">
        <v>212</v>
      </c>
      <c r="G249" s="36"/>
      <c r="H249" s="36"/>
      <c r="I249" s="110"/>
      <c r="J249" s="36"/>
      <c r="K249" s="36"/>
      <c r="L249" s="39"/>
      <c r="M249" s="213"/>
      <c r="N249" s="214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129</v>
      </c>
      <c r="AU249" s="17" t="s">
        <v>85</v>
      </c>
    </row>
    <row r="250" spans="1:65" s="2" customFormat="1" ht="16.5" customHeight="1">
      <c r="A250" s="34"/>
      <c r="B250" s="35"/>
      <c r="C250" s="237" t="s">
        <v>302</v>
      </c>
      <c r="D250" s="237" t="s">
        <v>189</v>
      </c>
      <c r="E250" s="238" t="s">
        <v>303</v>
      </c>
      <c r="F250" s="239" t="s">
        <v>304</v>
      </c>
      <c r="G250" s="240" t="s">
        <v>300</v>
      </c>
      <c r="H250" s="241">
        <v>3</v>
      </c>
      <c r="I250" s="242"/>
      <c r="J250" s="243">
        <f>ROUND(I250*H250,2)</f>
        <v>0</v>
      </c>
      <c r="K250" s="239" t="s">
        <v>123</v>
      </c>
      <c r="L250" s="244"/>
      <c r="M250" s="245" t="s">
        <v>1</v>
      </c>
      <c r="N250" s="246" t="s">
        <v>43</v>
      </c>
      <c r="O250" s="71"/>
      <c r="P250" s="207">
        <f>O250*H250</f>
        <v>0</v>
      </c>
      <c r="Q250" s="207">
        <v>4.0000000000000002E-4</v>
      </c>
      <c r="R250" s="207">
        <f>Q250*H250</f>
        <v>1.2000000000000001E-3</v>
      </c>
      <c r="S250" s="207">
        <v>0</v>
      </c>
      <c r="T250" s="20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9" t="s">
        <v>163</v>
      </c>
      <c r="AT250" s="209" t="s">
        <v>189</v>
      </c>
      <c r="AU250" s="209" t="s">
        <v>85</v>
      </c>
      <c r="AY250" s="17" t="s">
        <v>117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7" t="s">
        <v>83</v>
      </c>
      <c r="BK250" s="210">
        <f>ROUND(I250*H250,2)</f>
        <v>0</v>
      </c>
      <c r="BL250" s="17" t="s">
        <v>124</v>
      </c>
      <c r="BM250" s="209" t="s">
        <v>305</v>
      </c>
    </row>
    <row r="251" spans="1:65" s="2" customFormat="1" ht="16.5" customHeight="1">
      <c r="A251" s="34"/>
      <c r="B251" s="35"/>
      <c r="C251" s="198" t="s">
        <v>306</v>
      </c>
      <c r="D251" s="198" t="s">
        <v>119</v>
      </c>
      <c r="E251" s="199" t="s">
        <v>307</v>
      </c>
      <c r="F251" s="200" t="s">
        <v>308</v>
      </c>
      <c r="G251" s="201" t="s">
        <v>300</v>
      </c>
      <c r="H251" s="202">
        <v>3</v>
      </c>
      <c r="I251" s="203"/>
      <c r="J251" s="204">
        <f>ROUND(I251*H251,2)</f>
        <v>0</v>
      </c>
      <c r="K251" s="200" t="s">
        <v>123</v>
      </c>
      <c r="L251" s="39"/>
      <c r="M251" s="205" t="s">
        <v>1</v>
      </c>
      <c r="N251" s="206" t="s">
        <v>43</v>
      </c>
      <c r="O251" s="71"/>
      <c r="P251" s="207">
        <f>O251*H251</f>
        <v>0</v>
      </c>
      <c r="Q251" s="207">
        <v>0</v>
      </c>
      <c r="R251" s="207">
        <f>Q251*H251</f>
        <v>0</v>
      </c>
      <c r="S251" s="207">
        <v>0</v>
      </c>
      <c r="T251" s="20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9" t="s">
        <v>124</v>
      </c>
      <c r="AT251" s="209" t="s">
        <v>119</v>
      </c>
      <c r="AU251" s="209" t="s">
        <v>85</v>
      </c>
      <c r="AY251" s="17" t="s">
        <v>117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7" t="s">
        <v>83</v>
      </c>
      <c r="BK251" s="210">
        <f>ROUND(I251*H251,2)</f>
        <v>0</v>
      </c>
      <c r="BL251" s="17" t="s">
        <v>124</v>
      </c>
      <c r="BM251" s="209" t="s">
        <v>309</v>
      </c>
    </row>
    <row r="252" spans="1:65" s="2" customFormat="1" ht="29.25">
      <c r="A252" s="34"/>
      <c r="B252" s="35"/>
      <c r="C252" s="36"/>
      <c r="D252" s="211" t="s">
        <v>129</v>
      </c>
      <c r="E252" s="36"/>
      <c r="F252" s="212" t="s">
        <v>212</v>
      </c>
      <c r="G252" s="36"/>
      <c r="H252" s="36"/>
      <c r="I252" s="110"/>
      <c r="J252" s="36"/>
      <c r="K252" s="36"/>
      <c r="L252" s="39"/>
      <c r="M252" s="213"/>
      <c r="N252" s="214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129</v>
      </c>
      <c r="AU252" s="17" t="s">
        <v>85</v>
      </c>
    </row>
    <row r="253" spans="1:65" s="2" customFormat="1" ht="21.75" customHeight="1">
      <c r="A253" s="34"/>
      <c r="B253" s="35"/>
      <c r="C253" s="237" t="s">
        <v>310</v>
      </c>
      <c r="D253" s="237" t="s">
        <v>189</v>
      </c>
      <c r="E253" s="238" t="s">
        <v>311</v>
      </c>
      <c r="F253" s="239" t="s">
        <v>312</v>
      </c>
      <c r="G253" s="240" t="s">
        <v>300</v>
      </c>
      <c r="H253" s="241">
        <v>3</v>
      </c>
      <c r="I253" s="242"/>
      <c r="J253" s="243">
        <f>ROUND(I253*H253,2)</f>
        <v>0</v>
      </c>
      <c r="K253" s="239" t="s">
        <v>123</v>
      </c>
      <c r="L253" s="244"/>
      <c r="M253" s="245" t="s">
        <v>1</v>
      </c>
      <c r="N253" s="246" t="s">
        <v>43</v>
      </c>
      <c r="O253" s="71"/>
      <c r="P253" s="207">
        <f>O253*H253</f>
        <v>0</v>
      </c>
      <c r="Q253" s="207">
        <v>7.1999999999999998E-3</v>
      </c>
      <c r="R253" s="207">
        <f>Q253*H253</f>
        <v>2.1600000000000001E-2</v>
      </c>
      <c r="S253" s="207">
        <v>0</v>
      </c>
      <c r="T253" s="20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9" t="s">
        <v>163</v>
      </c>
      <c r="AT253" s="209" t="s">
        <v>189</v>
      </c>
      <c r="AU253" s="209" t="s">
        <v>85</v>
      </c>
      <c r="AY253" s="17" t="s">
        <v>117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7" t="s">
        <v>83</v>
      </c>
      <c r="BK253" s="210">
        <f>ROUND(I253*H253,2)</f>
        <v>0</v>
      </c>
      <c r="BL253" s="17" t="s">
        <v>124</v>
      </c>
      <c r="BM253" s="209" t="s">
        <v>313</v>
      </c>
    </row>
    <row r="254" spans="1:65" s="2" customFormat="1" ht="21.75" customHeight="1">
      <c r="A254" s="34"/>
      <c r="B254" s="35"/>
      <c r="C254" s="198" t="s">
        <v>314</v>
      </c>
      <c r="D254" s="198" t="s">
        <v>119</v>
      </c>
      <c r="E254" s="199" t="s">
        <v>315</v>
      </c>
      <c r="F254" s="200" t="s">
        <v>316</v>
      </c>
      <c r="G254" s="201" t="s">
        <v>138</v>
      </c>
      <c r="H254" s="202">
        <v>11.1</v>
      </c>
      <c r="I254" s="203"/>
      <c r="J254" s="204">
        <f>ROUND(I254*H254,2)</f>
        <v>0</v>
      </c>
      <c r="K254" s="200" t="s">
        <v>123</v>
      </c>
      <c r="L254" s="39"/>
      <c r="M254" s="205" t="s">
        <v>1</v>
      </c>
      <c r="N254" s="206" t="s">
        <v>43</v>
      </c>
      <c r="O254" s="71"/>
      <c r="P254" s="207">
        <f>O254*H254</f>
        <v>0</v>
      </c>
      <c r="Q254" s="207">
        <v>0</v>
      </c>
      <c r="R254" s="207">
        <f>Q254*H254</f>
        <v>0</v>
      </c>
      <c r="S254" s="207">
        <v>1.92</v>
      </c>
      <c r="T254" s="208">
        <f>S254*H254</f>
        <v>21.311999999999998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9" t="s">
        <v>124</v>
      </c>
      <c r="AT254" s="209" t="s">
        <v>119</v>
      </c>
      <c r="AU254" s="209" t="s">
        <v>85</v>
      </c>
      <c r="AY254" s="17" t="s">
        <v>117</v>
      </c>
      <c r="BE254" s="210">
        <f>IF(N254="základní",J254,0)</f>
        <v>0</v>
      </c>
      <c r="BF254" s="210">
        <f>IF(N254="snížená",J254,0)</f>
        <v>0</v>
      </c>
      <c r="BG254" s="210">
        <f>IF(N254="zákl. přenesená",J254,0)</f>
        <v>0</v>
      </c>
      <c r="BH254" s="210">
        <f>IF(N254="sníž. přenesená",J254,0)</f>
        <v>0</v>
      </c>
      <c r="BI254" s="210">
        <f>IF(N254="nulová",J254,0)</f>
        <v>0</v>
      </c>
      <c r="BJ254" s="17" t="s">
        <v>83</v>
      </c>
      <c r="BK254" s="210">
        <f>ROUND(I254*H254,2)</f>
        <v>0</v>
      </c>
      <c r="BL254" s="17" t="s">
        <v>124</v>
      </c>
      <c r="BM254" s="209" t="s">
        <v>317</v>
      </c>
    </row>
    <row r="255" spans="1:65" s="2" customFormat="1" ht="29.25">
      <c r="A255" s="34"/>
      <c r="B255" s="35"/>
      <c r="C255" s="36"/>
      <c r="D255" s="211" t="s">
        <v>129</v>
      </c>
      <c r="E255" s="36"/>
      <c r="F255" s="212" t="s">
        <v>212</v>
      </c>
      <c r="G255" s="36"/>
      <c r="H255" s="36"/>
      <c r="I255" s="110"/>
      <c r="J255" s="36"/>
      <c r="K255" s="36"/>
      <c r="L255" s="39"/>
      <c r="M255" s="213"/>
      <c r="N255" s="214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129</v>
      </c>
      <c r="AU255" s="17" t="s">
        <v>85</v>
      </c>
    </row>
    <row r="256" spans="1:65" s="13" customFormat="1" ht="11.25">
      <c r="B256" s="215"/>
      <c r="C256" s="216"/>
      <c r="D256" s="211" t="s">
        <v>131</v>
      </c>
      <c r="E256" s="217" t="s">
        <v>1</v>
      </c>
      <c r="F256" s="218" t="s">
        <v>318</v>
      </c>
      <c r="G256" s="216"/>
      <c r="H256" s="219">
        <v>3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131</v>
      </c>
      <c r="AU256" s="225" t="s">
        <v>85</v>
      </c>
      <c r="AV256" s="13" t="s">
        <v>85</v>
      </c>
      <c r="AW256" s="13" t="s">
        <v>34</v>
      </c>
      <c r="AX256" s="13" t="s">
        <v>78</v>
      </c>
      <c r="AY256" s="225" t="s">
        <v>117</v>
      </c>
    </row>
    <row r="257" spans="1:65" s="13" customFormat="1" ht="11.25">
      <c r="B257" s="215"/>
      <c r="C257" s="216"/>
      <c r="D257" s="211" t="s">
        <v>131</v>
      </c>
      <c r="E257" s="217" t="s">
        <v>1</v>
      </c>
      <c r="F257" s="218" t="s">
        <v>319</v>
      </c>
      <c r="G257" s="216"/>
      <c r="H257" s="219">
        <v>8.1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131</v>
      </c>
      <c r="AU257" s="225" t="s">
        <v>85</v>
      </c>
      <c r="AV257" s="13" t="s">
        <v>85</v>
      </c>
      <c r="AW257" s="13" t="s">
        <v>34</v>
      </c>
      <c r="AX257" s="13" t="s">
        <v>78</v>
      </c>
      <c r="AY257" s="225" t="s">
        <v>117</v>
      </c>
    </row>
    <row r="258" spans="1:65" s="14" customFormat="1" ht="11.25">
      <c r="B258" s="226"/>
      <c r="C258" s="227"/>
      <c r="D258" s="211" t="s">
        <v>131</v>
      </c>
      <c r="E258" s="228" t="s">
        <v>1</v>
      </c>
      <c r="F258" s="229" t="s">
        <v>134</v>
      </c>
      <c r="G258" s="227"/>
      <c r="H258" s="230">
        <v>11.1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AT258" s="236" t="s">
        <v>131</v>
      </c>
      <c r="AU258" s="236" t="s">
        <v>85</v>
      </c>
      <c r="AV258" s="14" t="s">
        <v>124</v>
      </c>
      <c r="AW258" s="14" t="s">
        <v>34</v>
      </c>
      <c r="AX258" s="14" t="s">
        <v>83</v>
      </c>
      <c r="AY258" s="236" t="s">
        <v>117</v>
      </c>
    </row>
    <row r="259" spans="1:65" s="2" customFormat="1" ht="21.75" customHeight="1">
      <c r="A259" s="34"/>
      <c r="B259" s="35"/>
      <c r="C259" s="198" t="s">
        <v>320</v>
      </c>
      <c r="D259" s="198" t="s">
        <v>119</v>
      </c>
      <c r="E259" s="199" t="s">
        <v>321</v>
      </c>
      <c r="F259" s="200" t="s">
        <v>322</v>
      </c>
      <c r="G259" s="201" t="s">
        <v>300</v>
      </c>
      <c r="H259" s="202">
        <v>2</v>
      </c>
      <c r="I259" s="203"/>
      <c r="J259" s="204">
        <f>ROUND(I259*H259,2)</f>
        <v>0</v>
      </c>
      <c r="K259" s="200" t="s">
        <v>123</v>
      </c>
      <c r="L259" s="39"/>
      <c r="M259" s="205" t="s">
        <v>1</v>
      </c>
      <c r="N259" s="206" t="s">
        <v>43</v>
      </c>
      <c r="O259" s="71"/>
      <c r="P259" s="207">
        <f>O259*H259</f>
        <v>0</v>
      </c>
      <c r="Q259" s="207">
        <v>1.92726</v>
      </c>
      <c r="R259" s="207">
        <f>Q259*H259</f>
        <v>3.8545199999999999</v>
      </c>
      <c r="S259" s="207">
        <v>0</v>
      </c>
      <c r="T259" s="20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9" t="s">
        <v>124</v>
      </c>
      <c r="AT259" s="209" t="s">
        <v>119</v>
      </c>
      <c r="AU259" s="209" t="s">
        <v>85</v>
      </c>
      <c r="AY259" s="17" t="s">
        <v>117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7" t="s">
        <v>83</v>
      </c>
      <c r="BK259" s="210">
        <f>ROUND(I259*H259,2)</f>
        <v>0</v>
      </c>
      <c r="BL259" s="17" t="s">
        <v>124</v>
      </c>
      <c r="BM259" s="209" t="s">
        <v>323</v>
      </c>
    </row>
    <row r="260" spans="1:65" s="2" customFormat="1" ht="29.25">
      <c r="A260" s="34"/>
      <c r="B260" s="35"/>
      <c r="C260" s="36"/>
      <c r="D260" s="211" t="s">
        <v>129</v>
      </c>
      <c r="E260" s="36"/>
      <c r="F260" s="212" t="s">
        <v>202</v>
      </c>
      <c r="G260" s="36"/>
      <c r="H260" s="36"/>
      <c r="I260" s="110"/>
      <c r="J260" s="36"/>
      <c r="K260" s="36"/>
      <c r="L260" s="39"/>
      <c r="M260" s="213"/>
      <c r="N260" s="214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129</v>
      </c>
      <c r="AU260" s="17" t="s">
        <v>85</v>
      </c>
    </row>
    <row r="261" spans="1:65" s="2" customFormat="1" ht="21.75" customHeight="1">
      <c r="A261" s="34"/>
      <c r="B261" s="35"/>
      <c r="C261" s="237" t="s">
        <v>324</v>
      </c>
      <c r="D261" s="237" t="s">
        <v>189</v>
      </c>
      <c r="E261" s="238" t="s">
        <v>325</v>
      </c>
      <c r="F261" s="239" t="s">
        <v>326</v>
      </c>
      <c r="G261" s="240" t="s">
        <v>300</v>
      </c>
      <c r="H261" s="241">
        <v>2</v>
      </c>
      <c r="I261" s="242"/>
      <c r="J261" s="243">
        <f>ROUND(I261*H261,2)</f>
        <v>0</v>
      </c>
      <c r="K261" s="239" t="s">
        <v>123</v>
      </c>
      <c r="L261" s="244"/>
      <c r="M261" s="245" t="s">
        <v>1</v>
      </c>
      <c r="N261" s="246" t="s">
        <v>43</v>
      </c>
      <c r="O261" s="71"/>
      <c r="P261" s="207">
        <f>O261*H261</f>
        <v>0</v>
      </c>
      <c r="Q261" s="207">
        <v>1.363</v>
      </c>
      <c r="R261" s="207">
        <f>Q261*H261</f>
        <v>2.726</v>
      </c>
      <c r="S261" s="207">
        <v>0</v>
      </c>
      <c r="T261" s="20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9" t="s">
        <v>163</v>
      </c>
      <c r="AT261" s="209" t="s">
        <v>189</v>
      </c>
      <c r="AU261" s="209" t="s">
        <v>85</v>
      </c>
      <c r="AY261" s="17" t="s">
        <v>117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7" t="s">
        <v>83</v>
      </c>
      <c r="BK261" s="210">
        <f>ROUND(I261*H261,2)</f>
        <v>0</v>
      </c>
      <c r="BL261" s="17" t="s">
        <v>124</v>
      </c>
      <c r="BM261" s="209" t="s">
        <v>327</v>
      </c>
    </row>
    <row r="262" spans="1:65" s="2" customFormat="1" ht="21.75" customHeight="1">
      <c r="A262" s="34"/>
      <c r="B262" s="35"/>
      <c r="C262" s="237" t="s">
        <v>328</v>
      </c>
      <c r="D262" s="237" t="s">
        <v>189</v>
      </c>
      <c r="E262" s="238" t="s">
        <v>329</v>
      </c>
      <c r="F262" s="239" t="s">
        <v>330</v>
      </c>
      <c r="G262" s="240" t="s">
        <v>300</v>
      </c>
      <c r="H262" s="241">
        <v>2</v>
      </c>
      <c r="I262" s="242"/>
      <c r="J262" s="243">
        <f>ROUND(I262*H262,2)</f>
        <v>0</v>
      </c>
      <c r="K262" s="239" t="s">
        <v>123</v>
      </c>
      <c r="L262" s="244"/>
      <c r="M262" s="245" t="s">
        <v>1</v>
      </c>
      <c r="N262" s="246" t="s">
        <v>43</v>
      </c>
      <c r="O262" s="71"/>
      <c r="P262" s="207">
        <f>O262*H262</f>
        <v>0</v>
      </c>
      <c r="Q262" s="207">
        <v>0.18099999999999999</v>
      </c>
      <c r="R262" s="207">
        <f>Q262*H262</f>
        <v>0.36199999999999999</v>
      </c>
      <c r="S262" s="207">
        <v>0</v>
      </c>
      <c r="T262" s="20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9" t="s">
        <v>163</v>
      </c>
      <c r="AT262" s="209" t="s">
        <v>189</v>
      </c>
      <c r="AU262" s="209" t="s">
        <v>85</v>
      </c>
      <c r="AY262" s="17" t="s">
        <v>117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7" t="s">
        <v>83</v>
      </c>
      <c r="BK262" s="210">
        <f>ROUND(I262*H262,2)</f>
        <v>0</v>
      </c>
      <c r="BL262" s="17" t="s">
        <v>124</v>
      </c>
      <c r="BM262" s="209" t="s">
        <v>331</v>
      </c>
    </row>
    <row r="263" spans="1:65" s="2" customFormat="1" ht="16.5" customHeight="1">
      <c r="A263" s="34"/>
      <c r="B263" s="35"/>
      <c r="C263" s="237" t="s">
        <v>332</v>
      </c>
      <c r="D263" s="237" t="s">
        <v>189</v>
      </c>
      <c r="E263" s="238" t="s">
        <v>333</v>
      </c>
      <c r="F263" s="239" t="s">
        <v>334</v>
      </c>
      <c r="G263" s="240" t="s">
        <v>300</v>
      </c>
      <c r="H263" s="241">
        <v>2</v>
      </c>
      <c r="I263" s="242"/>
      <c r="J263" s="243">
        <f>ROUND(I263*H263,2)</f>
        <v>0</v>
      </c>
      <c r="K263" s="239" t="s">
        <v>1</v>
      </c>
      <c r="L263" s="244"/>
      <c r="M263" s="245" t="s">
        <v>1</v>
      </c>
      <c r="N263" s="246" t="s">
        <v>43</v>
      </c>
      <c r="O263" s="71"/>
      <c r="P263" s="207">
        <f>O263*H263</f>
        <v>0</v>
      </c>
      <c r="Q263" s="207">
        <v>3.3000000000000002E-2</v>
      </c>
      <c r="R263" s="207">
        <f>Q263*H263</f>
        <v>6.6000000000000003E-2</v>
      </c>
      <c r="S263" s="207">
        <v>0</v>
      </c>
      <c r="T263" s="20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9" t="s">
        <v>163</v>
      </c>
      <c r="AT263" s="209" t="s">
        <v>189</v>
      </c>
      <c r="AU263" s="209" t="s">
        <v>85</v>
      </c>
      <c r="AY263" s="17" t="s">
        <v>117</v>
      </c>
      <c r="BE263" s="210">
        <f>IF(N263="základní",J263,0)</f>
        <v>0</v>
      </c>
      <c r="BF263" s="210">
        <f>IF(N263="snížená",J263,0)</f>
        <v>0</v>
      </c>
      <c r="BG263" s="210">
        <f>IF(N263="zákl. přenesená",J263,0)</f>
        <v>0</v>
      </c>
      <c r="BH263" s="210">
        <f>IF(N263="sníž. přenesená",J263,0)</f>
        <v>0</v>
      </c>
      <c r="BI263" s="210">
        <f>IF(N263="nulová",J263,0)</f>
        <v>0</v>
      </c>
      <c r="BJ263" s="17" t="s">
        <v>83</v>
      </c>
      <c r="BK263" s="210">
        <f>ROUND(I263*H263,2)</f>
        <v>0</v>
      </c>
      <c r="BL263" s="17" t="s">
        <v>124</v>
      </c>
      <c r="BM263" s="209" t="s">
        <v>335</v>
      </c>
    </row>
    <row r="264" spans="1:65" s="2" customFormat="1" ht="16.5" customHeight="1">
      <c r="A264" s="34"/>
      <c r="B264" s="35"/>
      <c r="C264" s="237" t="s">
        <v>336</v>
      </c>
      <c r="D264" s="237" t="s">
        <v>189</v>
      </c>
      <c r="E264" s="238" t="s">
        <v>337</v>
      </c>
      <c r="F264" s="239" t="s">
        <v>338</v>
      </c>
      <c r="G264" s="240" t="s">
        <v>300</v>
      </c>
      <c r="H264" s="241">
        <v>2</v>
      </c>
      <c r="I264" s="242"/>
      <c r="J264" s="243">
        <f>ROUND(I264*H264,2)</f>
        <v>0</v>
      </c>
      <c r="K264" s="239" t="s">
        <v>1</v>
      </c>
      <c r="L264" s="244"/>
      <c r="M264" s="245" t="s">
        <v>1</v>
      </c>
      <c r="N264" s="246" t="s">
        <v>43</v>
      </c>
      <c r="O264" s="71"/>
      <c r="P264" s="207">
        <f>O264*H264</f>
        <v>0</v>
      </c>
      <c r="Q264" s="207">
        <v>0.56999999999999995</v>
      </c>
      <c r="R264" s="207">
        <f>Q264*H264</f>
        <v>1.1399999999999999</v>
      </c>
      <c r="S264" s="207">
        <v>0</v>
      </c>
      <c r="T264" s="20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9" t="s">
        <v>163</v>
      </c>
      <c r="AT264" s="209" t="s">
        <v>189</v>
      </c>
      <c r="AU264" s="209" t="s">
        <v>85</v>
      </c>
      <c r="AY264" s="17" t="s">
        <v>117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7" t="s">
        <v>83</v>
      </c>
      <c r="BK264" s="210">
        <f>ROUND(I264*H264,2)</f>
        <v>0</v>
      </c>
      <c r="BL264" s="17" t="s">
        <v>124</v>
      </c>
      <c r="BM264" s="209" t="s">
        <v>339</v>
      </c>
    </row>
    <row r="265" spans="1:65" s="2" customFormat="1" ht="16.5" customHeight="1">
      <c r="A265" s="34"/>
      <c r="B265" s="35"/>
      <c r="C265" s="198" t="s">
        <v>340</v>
      </c>
      <c r="D265" s="198" t="s">
        <v>119</v>
      </c>
      <c r="E265" s="199" t="s">
        <v>341</v>
      </c>
      <c r="F265" s="200" t="s">
        <v>342</v>
      </c>
      <c r="G265" s="201" t="s">
        <v>300</v>
      </c>
      <c r="H265" s="202">
        <v>3</v>
      </c>
      <c r="I265" s="203"/>
      <c r="J265" s="204">
        <f>ROUND(I265*H265,2)</f>
        <v>0</v>
      </c>
      <c r="K265" s="200" t="s">
        <v>123</v>
      </c>
      <c r="L265" s="39"/>
      <c r="M265" s="205" t="s">
        <v>1</v>
      </c>
      <c r="N265" s="206" t="s">
        <v>43</v>
      </c>
      <c r="O265" s="71"/>
      <c r="P265" s="207">
        <f>O265*H265</f>
        <v>0</v>
      </c>
      <c r="Q265" s="207">
        <v>6.2E-4</v>
      </c>
      <c r="R265" s="207">
        <f>Q265*H265</f>
        <v>1.8600000000000001E-3</v>
      </c>
      <c r="S265" s="207">
        <v>0</v>
      </c>
      <c r="T265" s="20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9" t="s">
        <v>124</v>
      </c>
      <c r="AT265" s="209" t="s">
        <v>119</v>
      </c>
      <c r="AU265" s="209" t="s">
        <v>85</v>
      </c>
      <c r="AY265" s="17" t="s">
        <v>117</v>
      </c>
      <c r="BE265" s="210">
        <f>IF(N265="základní",J265,0)</f>
        <v>0</v>
      </c>
      <c r="BF265" s="210">
        <f>IF(N265="snížená",J265,0)</f>
        <v>0</v>
      </c>
      <c r="BG265" s="210">
        <f>IF(N265="zákl. přenesená",J265,0)</f>
        <v>0</v>
      </c>
      <c r="BH265" s="210">
        <f>IF(N265="sníž. přenesená",J265,0)</f>
        <v>0</v>
      </c>
      <c r="BI265" s="210">
        <f>IF(N265="nulová",J265,0)</f>
        <v>0</v>
      </c>
      <c r="BJ265" s="17" t="s">
        <v>83</v>
      </c>
      <c r="BK265" s="210">
        <f>ROUND(I265*H265,2)</f>
        <v>0</v>
      </c>
      <c r="BL265" s="17" t="s">
        <v>124</v>
      </c>
      <c r="BM265" s="209" t="s">
        <v>343</v>
      </c>
    </row>
    <row r="266" spans="1:65" s="2" customFormat="1" ht="29.25">
      <c r="A266" s="34"/>
      <c r="B266" s="35"/>
      <c r="C266" s="36"/>
      <c r="D266" s="211" t="s">
        <v>129</v>
      </c>
      <c r="E266" s="36"/>
      <c r="F266" s="212" t="s">
        <v>202</v>
      </c>
      <c r="G266" s="36"/>
      <c r="H266" s="36"/>
      <c r="I266" s="110"/>
      <c r="J266" s="36"/>
      <c r="K266" s="36"/>
      <c r="L266" s="39"/>
      <c r="M266" s="213"/>
      <c r="N266" s="214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129</v>
      </c>
      <c r="AU266" s="17" t="s">
        <v>85</v>
      </c>
    </row>
    <row r="267" spans="1:65" s="2" customFormat="1" ht="21.75" customHeight="1">
      <c r="A267" s="34"/>
      <c r="B267" s="35"/>
      <c r="C267" s="198" t="s">
        <v>344</v>
      </c>
      <c r="D267" s="198" t="s">
        <v>119</v>
      </c>
      <c r="E267" s="199" t="s">
        <v>345</v>
      </c>
      <c r="F267" s="200" t="s">
        <v>346</v>
      </c>
      <c r="G267" s="201" t="s">
        <v>300</v>
      </c>
      <c r="H267" s="202">
        <v>2</v>
      </c>
      <c r="I267" s="203"/>
      <c r="J267" s="204">
        <f>ROUND(I267*H267,2)</f>
        <v>0</v>
      </c>
      <c r="K267" s="200" t="s">
        <v>123</v>
      </c>
      <c r="L267" s="39"/>
      <c r="M267" s="205" t="s">
        <v>1</v>
      </c>
      <c r="N267" s="206" t="s">
        <v>43</v>
      </c>
      <c r="O267" s="71"/>
      <c r="P267" s="207">
        <f>O267*H267</f>
        <v>0</v>
      </c>
      <c r="Q267" s="207">
        <v>0.21734000000000001</v>
      </c>
      <c r="R267" s="207">
        <f>Q267*H267</f>
        <v>0.43468000000000001</v>
      </c>
      <c r="S267" s="207">
        <v>0</v>
      </c>
      <c r="T267" s="20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9" t="s">
        <v>124</v>
      </c>
      <c r="AT267" s="209" t="s">
        <v>119</v>
      </c>
      <c r="AU267" s="209" t="s">
        <v>85</v>
      </c>
      <c r="AY267" s="17" t="s">
        <v>117</v>
      </c>
      <c r="BE267" s="210">
        <f>IF(N267="základní",J267,0)</f>
        <v>0</v>
      </c>
      <c r="BF267" s="210">
        <f>IF(N267="snížená",J267,0)</f>
        <v>0</v>
      </c>
      <c r="BG267" s="210">
        <f>IF(N267="zákl. přenesená",J267,0)</f>
        <v>0</v>
      </c>
      <c r="BH267" s="210">
        <f>IF(N267="sníž. přenesená",J267,0)</f>
        <v>0</v>
      </c>
      <c r="BI267" s="210">
        <f>IF(N267="nulová",J267,0)</f>
        <v>0</v>
      </c>
      <c r="BJ267" s="17" t="s">
        <v>83</v>
      </c>
      <c r="BK267" s="210">
        <f>ROUND(I267*H267,2)</f>
        <v>0</v>
      </c>
      <c r="BL267" s="17" t="s">
        <v>124</v>
      </c>
      <c r="BM267" s="209" t="s">
        <v>347</v>
      </c>
    </row>
    <row r="268" spans="1:65" s="2" customFormat="1" ht="29.25">
      <c r="A268" s="34"/>
      <c r="B268" s="35"/>
      <c r="C268" s="36"/>
      <c r="D268" s="211" t="s">
        <v>129</v>
      </c>
      <c r="E268" s="36"/>
      <c r="F268" s="212" t="s">
        <v>202</v>
      </c>
      <c r="G268" s="36"/>
      <c r="H268" s="36"/>
      <c r="I268" s="110"/>
      <c r="J268" s="36"/>
      <c r="K268" s="36"/>
      <c r="L268" s="39"/>
      <c r="M268" s="213"/>
      <c r="N268" s="214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129</v>
      </c>
      <c r="AU268" s="17" t="s">
        <v>85</v>
      </c>
    </row>
    <row r="269" spans="1:65" s="2" customFormat="1" ht="21.75" customHeight="1">
      <c r="A269" s="34"/>
      <c r="B269" s="35"/>
      <c r="C269" s="237" t="s">
        <v>348</v>
      </c>
      <c r="D269" s="237" t="s">
        <v>189</v>
      </c>
      <c r="E269" s="238" t="s">
        <v>349</v>
      </c>
      <c r="F269" s="239" t="s">
        <v>350</v>
      </c>
      <c r="G269" s="240" t="s">
        <v>300</v>
      </c>
      <c r="H269" s="241">
        <v>2</v>
      </c>
      <c r="I269" s="242"/>
      <c r="J269" s="243">
        <f>ROUND(I269*H269,2)</f>
        <v>0</v>
      </c>
      <c r="K269" s="239" t="s">
        <v>123</v>
      </c>
      <c r="L269" s="244"/>
      <c r="M269" s="245" t="s">
        <v>1</v>
      </c>
      <c r="N269" s="246" t="s">
        <v>43</v>
      </c>
      <c r="O269" s="71"/>
      <c r="P269" s="207">
        <f>O269*H269</f>
        <v>0</v>
      </c>
      <c r="Q269" s="207">
        <v>0.19600000000000001</v>
      </c>
      <c r="R269" s="207">
        <f>Q269*H269</f>
        <v>0.39200000000000002</v>
      </c>
      <c r="S269" s="207">
        <v>0</v>
      </c>
      <c r="T269" s="20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9" t="s">
        <v>163</v>
      </c>
      <c r="AT269" s="209" t="s">
        <v>189</v>
      </c>
      <c r="AU269" s="209" t="s">
        <v>85</v>
      </c>
      <c r="AY269" s="17" t="s">
        <v>117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17" t="s">
        <v>83</v>
      </c>
      <c r="BK269" s="210">
        <f>ROUND(I269*H269,2)</f>
        <v>0</v>
      </c>
      <c r="BL269" s="17" t="s">
        <v>124</v>
      </c>
      <c r="BM269" s="209" t="s">
        <v>351</v>
      </c>
    </row>
    <row r="270" spans="1:65" s="2" customFormat="1" ht="21.75" customHeight="1">
      <c r="A270" s="34"/>
      <c r="B270" s="35"/>
      <c r="C270" s="198" t="s">
        <v>352</v>
      </c>
      <c r="D270" s="198" t="s">
        <v>119</v>
      </c>
      <c r="E270" s="199" t="s">
        <v>353</v>
      </c>
      <c r="F270" s="200" t="s">
        <v>354</v>
      </c>
      <c r="G270" s="201" t="s">
        <v>300</v>
      </c>
      <c r="H270" s="202">
        <v>7</v>
      </c>
      <c r="I270" s="203"/>
      <c r="J270" s="204">
        <f>ROUND(I270*H270,2)</f>
        <v>0</v>
      </c>
      <c r="K270" s="200" t="s">
        <v>123</v>
      </c>
      <c r="L270" s="39"/>
      <c r="M270" s="205" t="s">
        <v>1</v>
      </c>
      <c r="N270" s="206" t="s">
        <v>43</v>
      </c>
      <c r="O270" s="71"/>
      <c r="P270" s="207">
        <f>O270*H270</f>
        <v>0</v>
      </c>
      <c r="Q270" s="207">
        <v>0.42080000000000001</v>
      </c>
      <c r="R270" s="207">
        <f>Q270*H270</f>
        <v>2.9456000000000002</v>
      </c>
      <c r="S270" s="207">
        <v>0</v>
      </c>
      <c r="T270" s="20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9" t="s">
        <v>124</v>
      </c>
      <c r="AT270" s="209" t="s">
        <v>119</v>
      </c>
      <c r="AU270" s="209" t="s">
        <v>85</v>
      </c>
      <c r="AY270" s="17" t="s">
        <v>117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7" t="s">
        <v>83</v>
      </c>
      <c r="BK270" s="210">
        <f>ROUND(I270*H270,2)</f>
        <v>0</v>
      </c>
      <c r="BL270" s="17" t="s">
        <v>124</v>
      </c>
      <c r="BM270" s="209" t="s">
        <v>355</v>
      </c>
    </row>
    <row r="271" spans="1:65" s="2" customFormat="1" ht="29.25">
      <c r="A271" s="34"/>
      <c r="B271" s="35"/>
      <c r="C271" s="36"/>
      <c r="D271" s="211" t="s">
        <v>129</v>
      </c>
      <c r="E271" s="36"/>
      <c r="F271" s="212" t="s">
        <v>212</v>
      </c>
      <c r="G271" s="36"/>
      <c r="H271" s="36"/>
      <c r="I271" s="110"/>
      <c r="J271" s="36"/>
      <c r="K271" s="36"/>
      <c r="L271" s="39"/>
      <c r="M271" s="213"/>
      <c r="N271" s="214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129</v>
      </c>
      <c r="AU271" s="17" t="s">
        <v>85</v>
      </c>
    </row>
    <row r="272" spans="1:65" s="12" customFormat="1" ht="22.9" customHeight="1">
      <c r="B272" s="182"/>
      <c r="C272" s="183"/>
      <c r="D272" s="184" t="s">
        <v>77</v>
      </c>
      <c r="E272" s="196" t="s">
        <v>169</v>
      </c>
      <c r="F272" s="196" t="s">
        <v>356</v>
      </c>
      <c r="G272" s="183"/>
      <c r="H272" s="183"/>
      <c r="I272" s="186"/>
      <c r="J272" s="197">
        <f>BK272</f>
        <v>0</v>
      </c>
      <c r="K272" s="183"/>
      <c r="L272" s="188"/>
      <c r="M272" s="189"/>
      <c r="N272" s="190"/>
      <c r="O272" s="190"/>
      <c r="P272" s="191">
        <f>SUM(P273:P285)</f>
        <v>0</v>
      </c>
      <c r="Q272" s="190"/>
      <c r="R272" s="191">
        <f>SUM(R273:R285)</f>
        <v>132.57319432</v>
      </c>
      <c r="S272" s="190"/>
      <c r="T272" s="192">
        <f>SUM(T273:T285)</f>
        <v>0</v>
      </c>
      <c r="AR272" s="193" t="s">
        <v>83</v>
      </c>
      <c r="AT272" s="194" t="s">
        <v>77</v>
      </c>
      <c r="AU272" s="194" t="s">
        <v>83</v>
      </c>
      <c r="AY272" s="193" t="s">
        <v>117</v>
      </c>
      <c r="BK272" s="195">
        <f>SUM(BK273:BK285)</f>
        <v>0</v>
      </c>
    </row>
    <row r="273" spans="1:65" s="2" customFormat="1" ht="16.5" customHeight="1">
      <c r="A273" s="34"/>
      <c r="B273" s="35"/>
      <c r="C273" s="198" t="s">
        <v>357</v>
      </c>
      <c r="D273" s="198" t="s">
        <v>119</v>
      </c>
      <c r="E273" s="199" t="s">
        <v>358</v>
      </c>
      <c r="F273" s="200" t="s">
        <v>359</v>
      </c>
      <c r="G273" s="201" t="s">
        <v>360</v>
      </c>
      <c r="H273" s="202">
        <v>1</v>
      </c>
      <c r="I273" s="203"/>
      <c r="J273" s="204">
        <f>ROUND(I273*H273,2)</f>
        <v>0</v>
      </c>
      <c r="K273" s="200" t="s">
        <v>1</v>
      </c>
      <c r="L273" s="39"/>
      <c r="M273" s="205" t="s">
        <v>1</v>
      </c>
      <c r="N273" s="206" t="s">
        <v>43</v>
      </c>
      <c r="O273" s="71"/>
      <c r="P273" s="207">
        <f>O273*H273</f>
        <v>0</v>
      </c>
      <c r="Q273" s="207">
        <v>0</v>
      </c>
      <c r="R273" s="207">
        <f>Q273*H273</f>
        <v>0</v>
      </c>
      <c r="S273" s="207">
        <v>0</v>
      </c>
      <c r="T273" s="20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9" t="s">
        <v>124</v>
      </c>
      <c r="AT273" s="209" t="s">
        <v>119</v>
      </c>
      <c r="AU273" s="209" t="s">
        <v>85</v>
      </c>
      <c r="AY273" s="17" t="s">
        <v>117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17" t="s">
        <v>83</v>
      </c>
      <c r="BK273" s="210">
        <f>ROUND(I273*H273,2)</f>
        <v>0</v>
      </c>
      <c r="BL273" s="17" t="s">
        <v>124</v>
      </c>
      <c r="BM273" s="209" t="s">
        <v>361</v>
      </c>
    </row>
    <row r="274" spans="1:65" s="2" customFormat="1" ht="29.25">
      <c r="A274" s="34"/>
      <c r="B274" s="35"/>
      <c r="C274" s="36"/>
      <c r="D274" s="211" t="s">
        <v>129</v>
      </c>
      <c r="E274" s="36"/>
      <c r="F274" s="212" t="s">
        <v>212</v>
      </c>
      <c r="G274" s="36"/>
      <c r="H274" s="36"/>
      <c r="I274" s="110"/>
      <c r="J274" s="36"/>
      <c r="K274" s="36"/>
      <c r="L274" s="39"/>
      <c r="M274" s="213"/>
      <c r="N274" s="214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129</v>
      </c>
      <c r="AU274" s="17" t="s">
        <v>85</v>
      </c>
    </row>
    <row r="275" spans="1:65" s="13" customFormat="1" ht="33.75">
      <c r="B275" s="215"/>
      <c r="C275" s="216"/>
      <c r="D275" s="211" t="s">
        <v>131</v>
      </c>
      <c r="E275" s="217" t="s">
        <v>1</v>
      </c>
      <c r="F275" s="218" t="s">
        <v>362</v>
      </c>
      <c r="G275" s="216"/>
      <c r="H275" s="219">
        <v>1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131</v>
      </c>
      <c r="AU275" s="225" t="s">
        <v>85</v>
      </c>
      <c r="AV275" s="13" t="s">
        <v>85</v>
      </c>
      <c r="AW275" s="13" t="s">
        <v>34</v>
      </c>
      <c r="AX275" s="13" t="s">
        <v>83</v>
      </c>
      <c r="AY275" s="225" t="s">
        <v>117</v>
      </c>
    </row>
    <row r="276" spans="1:65" s="2" customFormat="1" ht="21.75" customHeight="1">
      <c r="A276" s="34"/>
      <c r="B276" s="35"/>
      <c r="C276" s="198" t="s">
        <v>363</v>
      </c>
      <c r="D276" s="198" t="s">
        <v>119</v>
      </c>
      <c r="E276" s="199" t="s">
        <v>364</v>
      </c>
      <c r="F276" s="200" t="s">
        <v>365</v>
      </c>
      <c r="G276" s="201" t="s">
        <v>300</v>
      </c>
      <c r="H276" s="202">
        <v>10</v>
      </c>
      <c r="I276" s="203"/>
      <c r="J276" s="204">
        <f>ROUND(I276*H276,2)</f>
        <v>0</v>
      </c>
      <c r="K276" s="200" t="s">
        <v>1</v>
      </c>
      <c r="L276" s="39"/>
      <c r="M276" s="205" t="s">
        <v>1</v>
      </c>
      <c r="N276" s="206" t="s">
        <v>43</v>
      </c>
      <c r="O276" s="71"/>
      <c r="P276" s="207">
        <f>O276*H276</f>
        <v>0</v>
      </c>
      <c r="Q276" s="207">
        <v>0</v>
      </c>
      <c r="R276" s="207">
        <f>Q276*H276</f>
        <v>0</v>
      </c>
      <c r="S276" s="207">
        <v>0</v>
      </c>
      <c r="T276" s="20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9" t="s">
        <v>124</v>
      </c>
      <c r="AT276" s="209" t="s">
        <v>119</v>
      </c>
      <c r="AU276" s="209" t="s">
        <v>85</v>
      </c>
      <c r="AY276" s="17" t="s">
        <v>117</v>
      </c>
      <c r="BE276" s="210">
        <f>IF(N276="základní",J276,0)</f>
        <v>0</v>
      </c>
      <c r="BF276" s="210">
        <f>IF(N276="snížená",J276,0)</f>
        <v>0</v>
      </c>
      <c r="BG276" s="210">
        <f>IF(N276="zákl. přenesená",J276,0)</f>
        <v>0</v>
      </c>
      <c r="BH276" s="210">
        <f>IF(N276="sníž. přenesená",J276,0)</f>
        <v>0</v>
      </c>
      <c r="BI276" s="210">
        <f>IF(N276="nulová",J276,0)</f>
        <v>0</v>
      </c>
      <c r="BJ276" s="17" t="s">
        <v>83</v>
      </c>
      <c r="BK276" s="210">
        <f>ROUND(I276*H276,2)</f>
        <v>0</v>
      </c>
      <c r="BL276" s="17" t="s">
        <v>124</v>
      </c>
      <c r="BM276" s="209" t="s">
        <v>366</v>
      </c>
    </row>
    <row r="277" spans="1:65" s="2" customFormat="1" ht="29.25">
      <c r="A277" s="34"/>
      <c r="B277" s="35"/>
      <c r="C277" s="36"/>
      <c r="D277" s="211" t="s">
        <v>129</v>
      </c>
      <c r="E277" s="36"/>
      <c r="F277" s="212" t="s">
        <v>202</v>
      </c>
      <c r="G277" s="36"/>
      <c r="H277" s="36"/>
      <c r="I277" s="110"/>
      <c r="J277" s="36"/>
      <c r="K277" s="36"/>
      <c r="L277" s="39"/>
      <c r="M277" s="213"/>
      <c r="N277" s="214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129</v>
      </c>
      <c r="AU277" s="17" t="s">
        <v>85</v>
      </c>
    </row>
    <row r="278" spans="1:65" s="13" customFormat="1" ht="11.25">
      <c r="B278" s="215"/>
      <c r="C278" s="216"/>
      <c r="D278" s="211" t="s">
        <v>131</v>
      </c>
      <c r="E278" s="217" t="s">
        <v>1</v>
      </c>
      <c r="F278" s="218" t="s">
        <v>367</v>
      </c>
      <c r="G278" s="216"/>
      <c r="H278" s="219">
        <v>10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131</v>
      </c>
      <c r="AU278" s="225" t="s">
        <v>85</v>
      </c>
      <c r="AV278" s="13" t="s">
        <v>85</v>
      </c>
      <c r="AW278" s="13" t="s">
        <v>34</v>
      </c>
      <c r="AX278" s="13" t="s">
        <v>83</v>
      </c>
      <c r="AY278" s="225" t="s">
        <v>117</v>
      </c>
    </row>
    <row r="279" spans="1:65" s="2" customFormat="1" ht="21.75" customHeight="1">
      <c r="A279" s="34"/>
      <c r="B279" s="35"/>
      <c r="C279" s="198" t="s">
        <v>368</v>
      </c>
      <c r="D279" s="198" t="s">
        <v>119</v>
      </c>
      <c r="E279" s="199" t="s">
        <v>369</v>
      </c>
      <c r="F279" s="200" t="s">
        <v>370</v>
      </c>
      <c r="G279" s="201" t="s">
        <v>294</v>
      </c>
      <c r="H279" s="202">
        <v>586</v>
      </c>
      <c r="I279" s="203"/>
      <c r="J279" s="204">
        <f>ROUND(I279*H279,2)</f>
        <v>0</v>
      </c>
      <c r="K279" s="200" t="s">
        <v>123</v>
      </c>
      <c r="L279" s="39"/>
      <c r="M279" s="205" t="s">
        <v>1</v>
      </c>
      <c r="N279" s="206" t="s">
        <v>43</v>
      </c>
      <c r="O279" s="71"/>
      <c r="P279" s="207">
        <f>O279*H279</f>
        <v>0</v>
      </c>
      <c r="Q279" s="207">
        <v>0.1295</v>
      </c>
      <c r="R279" s="207">
        <f>Q279*H279</f>
        <v>75.887</v>
      </c>
      <c r="S279" s="207">
        <v>0</v>
      </c>
      <c r="T279" s="20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9" t="s">
        <v>124</v>
      </c>
      <c r="AT279" s="209" t="s">
        <v>119</v>
      </c>
      <c r="AU279" s="209" t="s">
        <v>85</v>
      </c>
      <c r="AY279" s="17" t="s">
        <v>117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7" t="s">
        <v>83</v>
      </c>
      <c r="BK279" s="210">
        <f>ROUND(I279*H279,2)</f>
        <v>0</v>
      </c>
      <c r="BL279" s="17" t="s">
        <v>124</v>
      </c>
      <c r="BM279" s="209" t="s">
        <v>371</v>
      </c>
    </row>
    <row r="280" spans="1:65" s="2" customFormat="1" ht="39">
      <c r="A280" s="34"/>
      <c r="B280" s="35"/>
      <c r="C280" s="36"/>
      <c r="D280" s="211" t="s">
        <v>129</v>
      </c>
      <c r="E280" s="36"/>
      <c r="F280" s="212" t="s">
        <v>185</v>
      </c>
      <c r="G280" s="36"/>
      <c r="H280" s="36"/>
      <c r="I280" s="110"/>
      <c r="J280" s="36"/>
      <c r="K280" s="36"/>
      <c r="L280" s="39"/>
      <c r="M280" s="213"/>
      <c r="N280" s="214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129</v>
      </c>
      <c r="AU280" s="17" t="s">
        <v>85</v>
      </c>
    </row>
    <row r="281" spans="1:65" s="13" customFormat="1" ht="11.25">
      <c r="B281" s="215"/>
      <c r="C281" s="216"/>
      <c r="D281" s="211" t="s">
        <v>131</v>
      </c>
      <c r="E281" s="217" t="s">
        <v>1</v>
      </c>
      <c r="F281" s="218" t="s">
        <v>372</v>
      </c>
      <c r="G281" s="216"/>
      <c r="H281" s="219">
        <v>586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131</v>
      </c>
      <c r="AU281" s="225" t="s">
        <v>85</v>
      </c>
      <c r="AV281" s="13" t="s">
        <v>85</v>
      </c>
      <c r="AW281" s="13" t="s">
        <v>34</v>
      </c>
      <c r="AX281" s="13" t="s">
        <v>83</v>
      </c>
      <c r="AY281" s="225" t="s">
        <v>117</v>
      </c>
    </row>
    <row r="282" spans="1:65" s="2" customFormat="1" ht="16.5" customHeight="1">
      <c r="A282" s="34"/>
      <c r="B282" s="35"/>
      <c r="C282" s="237" t="s">
        <v>373</v>
      </c>
      <c r="D282" s="237" t="s">
        <v>189</v>
      </c>
      <c r="E282" s="238" t="s">
        <v>374</v>
      </c>
      <c r="F282" s="239" t="s">
        <v>375</v>
      </c>
      <c r="G282" s="240" t="s">
        <v>294</v>
      </c>
      <c r="H282" s="241">
        <v>586</v>
      </c>
      <c r="I282" s="242"/>
      <c r="J282" s="243">
        <f>ROUND(I282*H282,2)</f>
        <v>0</v>
      </c>
      <c r="K282" s="239" t="s">
        <v>123</v>
      </c>
      <c r="L282" s="244"/>
      <c r="M282" s="245" t="s">
        <v>1</v>
      </c>
      <c r="N282" s="246" t="s">
        <v>43</v>
      </c>
      <c r="O282" s="71"/>
      <c r="P282" s="207">
        <f>O282*H282</f>
        <v>0</v>
      </c>
      <c r="Q282" s="207">
        <v>5.6120000000000003E-2</v>
      </c>
      <c r="R282" s="207">
        <f>Q282*H282</f>
        <v>32.886320000000005</v>
      </c>
      <c r="S282" s="207">
        <v>0</v>
      </c>
      <c r="T282" s="20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9" t="s">
        <v>163</v>
      </c>
      <c r="AT282" s="209" t="s">
        <v>189</v>
      </c>
      <c r="AU282" s="209" t="s">
        <v>85</v>
      </c>
      <c r="AY282" s="17" t="s">
        <v>117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7" t="s">
        <v>83</v>
      </c>
      <c r="BK282" s="210">
        <f>ROUND(I282*H282,2)</f>
        <v>0</v>
      </c>
      <c r="BL282" s="17" t="s">
        <v>124</v>
      </c>
      <c r="BM282" s="209" t="s">
        <v>376</v>
      </c>
    </row>
    <row r="283" spans="1:65" s="2" customFormat="1" ht="21.75" customHeight="1">
      <c r="A283" s="34"/>
      <c r="B283" s="35"/>
      <c r="C283" s="198" t="s">
        <v>377</v>
      </c>
      <c r="D283" s="198" t="s">
        <v>119</v>
      </c>
      <c r="E283" s="199" t="s">
        <v>378</v>
      </c>
      <c r="F283" s="200" t="s">
        <v>379</v>
      </c>
      <c r="G283" s="201" t="s">
        <v>138</v>
      </c>
      <c r="H283" s="202">
        <v>10.548</v>
      </c>
      <c r="I283" s="203"/>
      <c r="J283" s="204">
        <f>ROUND(I283*H283,2)</f>
        <v>0</v>
      </c>
      <c r="K283" s="200" t="s">
        <v>123</v>
      </c>
      <c r="L283" s="39"/>
      <c r="M283" s="205" t="s">
        <v>1</v>
      </c>
      <c r="N283" s="206" t="s">
        <v>43</v>
      </c>
      <c r="O283" s="71"/>
      <c r="P283" s="207">
        <f>O283*H283</f>
        <v>0</v>
      </c>
      <c r="Q283" s="207">
        <v>2.2563399999999998</v>
      </c>
      <c r="R283" s="207">
        <f>Q283*H283</f>
        <v>23.799874319999997</v>
      </c>
      <c r="S283" s="207">
        <v>0</v>
      </c>
      <c r="T283" s="20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9" t="s">
        <v>124</v>
      </c>
      <c r="AT283" s="209" t="s">
        <v>119</v>
      </c>
      <c r="AU283" s="209" t="s">
        <v>85</v>
      </c>
      <c r="AY283" s="17" t="s">
        <v>117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7" t="s">
        <v>83</v>
      </c>
      <c r="BK283" s="210">
        <f>ROUND(I283*H283,2)</f>
        <v>0</v>
      </c>
      <c r="BL283" s="17" t="s">
        <v>124</v>
      </c>
      <c r="BM283" s="209" t="s">
        <v>380</v>
      </c>
    </row>
    <row r="284" spans="1:65" s="2" customFormat="1" ht="39">
      <c r="A284" s="34"/>
      <c r="B284" s="35"/>
      <c r="C284" s="36"/>
      <c r="D284" s="211" t="s">
        <v>129</v>
      </c>
      <c r="E284" s="36"/>
      <c r="F284" s="212" t="s">
        <v>185</v>
      </c>
      <c r="G284" s="36"/>
      <c r="H284" s="36"/>
      <c r="I284" s="110"/>
      <c r="J284" s="36"/>
      <c r="K284" s="36"/>
      <c r="L284" s="39"/>
      <c r="M284" s="213"/>
      <c r="N284" s="214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129</v>
      </c>
      <c r="AU284" s="17" t="s">
        <v>85</v>
      </c>
    </row>
    <row r="285" spans="1:65" s="13" customFormat="1" ht="11.25">
      <c r="B285" s="215"/>
      <c r="C285" s="216"/>
      <c r="D285" s="211" t="s">
        <v>131</v>
      </c>
      <c r="E285" s="217" t="s">
        <v>1</v>
      </c>
      <c r="F285" s="218" t="s">
        <v>381</v>
      </c>
      <c r="G285" s="216"/>
      <c r="H285" s="219">
        <v>10.548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131</v>
      </c>
      <c r="AU285" s="225" t="s">
        <v>85</v>
      </c>
      <c r="AV285" s="13" t="s">
        <v>85</v>
      </c>
      <c r="AW285" s="13" t="s">
        <v>34</v>
      </c>
      <c r="AX285" s="13" t="s">
        <v>83</v>
      </c>
      <c r="AY285" s="225" t="s">
        <v>117</v>
      </c>
    </row>
    <row r="286" spans="1:65" s="12" customFormat="1" ht="22.9" customHeight="1">
      <c r="B286" s="182"/>
      <c r="C286" s="183"/>
      <c r="D286" s="184" t="s">
        <v>77</v>
      </c>
      <c r="E286" s="196" t="s">
        <v>382</v>
      </c>
      <c r="F286" s="196" t="s">
        <v>383</v>
      </c>
      <c r="G286" s="183"/>
      <c r="H286" s="183"/>
      <c r="I286" s="186"/>
      <c r="J286" s="197">
        <f>BK286</f>
        <v>0</v>
      </c>
      <c r="K286" s="183"/>
      <c r="L286" s="188"/>
      <c r="M286" s="189"/>
      <c r="N286" s="190"/>
      <c r="O286" s="190"/>
      <c r="P286" s="191">
        <f>SUM(P287:P304)</f>
        <v>0</v>
      </c>
      <c r="Q286" s="190"/>
      <c r="R286" s="191">
        <f>SUM(R287:R304)</f>
        <v>0</v>
      </c>
      <c r="S286" s="190"/>
      <c r="T286" s="192">
        <f>SUM(T287:T304)</f>
        <v>0</v>
      </c>
      <c r="AR286" s="193" t="s">
        <v>83</v>
      </c>
      <c r="AT286" s="194" t="s">
        <v>77</v>
      </c>
      <c r="AU286" s="194" t="s">
        <v>83</v>
      </c>
      <c r="AY286" s="193" t="s">
        <v>117</v>
      </c>
      <c r="BK286" s="195">
        <f>SUM(BK287:BK304)</f>
        <v>0</v>
      </c>
    </row>
    <row r="287" spans="1:65" s="2" customFormat="1" ht="16.5" customHeight="1">
      <c r="A287" s="34"/>
      <c r="B287" s="35"/>
      <c r="C287" s="198" t="s">
        <v>384</v>
      </c>
      <c r="D287" s="198" t="s">
        <v>119</v>
      </c>
      <c r="E287" s="199" t="s">
        <v>385</v>
      </c>
      <c r="F287" s="200" t="s">
        <v>386</v>
      </c>
      <c r="G287" s="201" t="s">
        <v>166</v>
      </c>
      <c r="H287" s="202">
        <v>95.75</v>
      </c>
      <c r="I287" s="203"/>
      <c r="J287" s="204">
        <f>ROUND(I287*H287,2)</f>
        <v>0</v>
      </c>
      <c r="K287" s="200" t="s">
        <v>123</v>
      </c>
      <c r="L287" s="39"/>
      <c r="M287" s="205" t="s">
        <v>1</v>
      </c>
      <c r="N287" s="206" t="s">
        <v>43</v>
      </c>
      <c r="O287" s="71"/>
      <c r="P287" s="207">
        <f>O287*H287</f>
        <v>0</v>
      </c>
      <c r="Q287" s="207">
        <v>0</v>
      </c>
      <c r="R287" s="207">
        <f>Q287*H287</f>
        <v>0</v>
      </c>
      <c r="S287" s="207">
        <v>0</v>
      </c>
      <c r="T287" s="20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9" t="s">
        <v>124</v>
      </c>
      <c r="AT287" s="209" t="s">
        <v>119</v>
      </c>
      <c r="AU287" s="209" t="s">
        <v>85</v>
      </c>
      <c r="AY287" s="17" t="s">
        <v>117</v>
      </c>
      <c r="BE287" s="210">
        <f>IF(N287="základní",J287,0)</f>
        <v>0</v>
      </c>
      <c r="BF287" s="210">
        <f>IF(N287="snížená",J287,0)</f>
        <v>0</v>
      </c>
      <c r="BG287" s="210">
        <f>IF(N287="zákl. přenesená",J287,0)</f>
        <v>0</v>
      </c>
      <c r="BH287" s="210">
        <f>IF(N287="sníž. přenesená",J287,0)</f>
        <v>0</v>
      </c>
      <c r="BI287" s="210">
        <f>IF(N287="nulová",J287,0)</f>
        <v>0</v>
      </c>
      <c r="BJ287" s="17" t="s">
        <v>83</v>
      </c>
      <c r="BK287" s="210">
        <f>ROUND(I287*H287,2)</f>
        <v>0</v>
      </c>
      <c r="BL287" s="17" t="s">
        <v>124</v>
      </c>
      <c r="BM287" s="209" t="s">
        <v>387</v>
      </c>
    </row>
    <row r="288" spans="1:65" s="13" customFormat="1" ht="11.25">
      <c r="B288" s="215"/>
      <c r="C288" s="216"/>
      <c r="D288" s="211" t="s">
        <v>131</v>
      </c>
      <c r="E288" s="217" t="s">
        <v>1</v>
      </c>
      <c r="F288" s="218" t="s">
        <v>388</v>
      </c>
      <c r="G288" s="216"/>
      <c r="H288" s="219">
        <v>79.75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131</v>
      </c>
      <c r="AU288" s="225" t="s">
        <v>85</v>
      </c>
      <c r="AV288" s="13" t="s">
        <v>85</v>
      </c>
      <c r="AW288" s="13" t="s">
        <v>34</v>
      </c>
      <c r="AX288" s="13" t="s">
        <v>78</v>
      </c>
      <c r="AY288" s="225" t="s">
        <v>117</v>
      </c>
    </row>
    <row r="289" spans="1:65" s="13" customFormat="1" ht="11.25">
      <c r="B289" s="215"/>
      <c r="C289" s="216"/>
      <c r="D289" s="211" t="s">
        <v>131</v>
      </c>
      <c r="E289" s="217" t="s">
        <v>1</v>
      </c>
      <c r="F289" s="218" t="s">
        <v>389</v>
      </c>
      <c r="G289" s="216"/>
      <c r="H289" s="219">
        <v>16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131</v>
      </c>
      <c r="AU289" s="225" t="s">
        <v>85</v>
      </c>
      <c r="AV289" s="13" t="s">
        <v>85</v>
      </c>
      <c r="AW289" s="13" t="s">
        <v>34</v>
      </c>
      <c r="AX289" s="13" t="s">
        <v>78</v>
      </c>
      <c r="AY289" s="225" t="s">
        <v>117</v>
      </c>
    </row>
    <row r="290" spans="1:65" s="14" customFormat="1" ht="11.25">
      <c r="B290" s="226"/>
      <c r="C290" s="227"/>
      <c r="D290" s="211" t="s">
        <v>131</v>
      </c>
      <c r="E290" s="228" t="s">
        <v>1</v>
      </c>
      <c r="F290" s="229" t="s">
        <v>134</v>
      </c>
      <c r="G290" s="227"/>
      <c r="H290" s="230">
        <v>95.75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AT290" s="236" t="s">
        <v>131</v>
      </c>
      <c r="AU290" s="236" t="s">
        <v>85</v>
      </c>
      <c r="AV290" s="14" t="s">
        <v>124</v>
      </c>
      <c r="AW290" s="14" t="s">
        <v>34</v>
      </c>
      <c r="AX290" s="14" t="s">
        <v>83</v>
      </c>
      <c r="AY290" s="236" t="s">
        <v>117</v>
      </c>
    </row>
    <row r="291" spans="1:65" s="2" customFormat="1" ht="21.75" customHeight="1">
      <c r="A291" s="34"/>
      <c r="B291" s="35"/>
      <c r="C291" s="198" t="s">
        <v>390</v>
      </c>
      <c r="D291" s="198" t="s">
        <v>119</v>
      </c>
      <c r="E291" s="199" t="s">
        <v>391</v>
      </c>
      <c r="F291" s="200" t="s">
        <v>392</v>
      </c>
      <c r="G291" s="201" t="s">
        <v>166</v>
      </c>
      <c r="H291" s="202">
        <v>733.75</v>
      </c>
      <c r="I291" s="203"/>
      <c r="J291" s="204">
        <f>ROUND(I291*H291,2)</f>
        <v>0</v>
      </c>
      <c r="K291" s="200" t="s">
        <v>123</v>
      </c>
      <c r="L291" s="39"/>
      <c r="M291" s="205" t="s">
        <v>1</v>
      </c>
      <c r="N291" s="206" t="s">
        <v>43</v>
      </c>
      <c r="O291" s="71"/>
      <c r="P291" s="207">
        <f>O291*H291</f>
        <v>0</v>
      </c>
      <c r="Q291" s="207">
        <v>0</v>
      </c>
      <c r="R291" s="207">
        <f>Q291*H291</f>
        <v>0</v>
      </c>
      <c r="S291" s="207">
        <v>0</v>
      </c>
      <c r="T291" s="20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9" t="s">
        <v>124</v>
      </c>
      <c r="AT291" s="209" t="s">
        <v>119</v>
      </c>
      <c r="AU291" s="209" t="s">
        <v>85</v>
      </c>
      <c r="AY291" s="17" t="s">
        <v>117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17" t="s">
        <v>83</v>
      </c>
      <c r="BK291" s="210">
        <f>ROUND(I291*H291,2)</f>
        <v>0</v>
      </c>
      <c r="BL291" s="17" t="s">
        <v>124</v>
      </c>
      <c r="BM291" s="209" t="s">
        <v>393</v>
      </c>
    </row>
    <row r="292" spans="1:65" s="13" customFormat="1" ht="11.25">
      <c r="B292" s="215"/>
      <c r="C292" s="216"/>
      <c r="D292" s="211" t="s">
        <v>131</v>
      </c>
      <c r="E292" s="217" t="s">
        <v>1</v>
      </c>
      <c r="F292" s="218" t="s">
        <v>394</v>
      </c>
      <c r="G292" s="216"/>
      <c r="H292" s="219">
        <v>717.75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131</v>
      </c>
      <c r="AU292" s="225" t="s">
        <v>85</v>
      </c>
      <c r="AV292" s="13" t="s">
        <v>85</v>
      </c>
      <c r="AW292" s="13" t="s">
        <v>34</v>
      </c>
      <c r="AX292" s="13" t="s">
        <v>78</v>
      </c>
      <c r="AY292" s="225" t="s">
        <v>117</v>
      </c>
    </row>
    <row r="293" spans="1:65" s="13" customFormat="1" ht="11.25">
      <c r="B293" s="215"/>
      <c r="C293" s="216"/>
      <c r="D293" s="211" t="s">
        <v>131</v>
      </c>
      <c r="E293" s="217" t="s">
        <v>1</v>
      </c>
      <c r="F293" s="218" t="s">
        <v>395</v>
      </c>
      <c r="G293" s="216"/>
      <c r="H293" s="219">
        <v>16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131</v>
      </c>
      <c r="AU293" s="225" t="s">
        <v>85</v>
      </c>
      <c r="AV293" s="13" t="s">
        <v>85</v>
      </c>
      <c r="AW293" s="13" t="s">
        <v>34</v>
      </c>
      <c r="AX293" s="13" t="s">
        <v>78</v>
      </c>
      <c r="AY293" s="225" t="s">
        <v>117</v>
      </c>
    </row>
    <row r="294" spans="1:65" s="14" customFormat="1" ht="11.25">
      <c r="B294" s="226"/>
      <c r="C294" s="227"/>
      <c r="D294" s="211" t="s">
        <v>131</v>
      </c>
      <c r="E294" s="228" t="s">
        <v>1</v>
      </c>
      <c r="F294" s="229" t="s">
        <v>134</v>
      </c>
      <c r="G294" s="227"/>
      <c r="H294" s="230">
        <v>733.75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AT294" s="236" t="s">
        <v>131</v>
      </c>
      <c r="AU294" s="236" t="s">
        <v>85</v>
      </c>
      <c r="AV294" s="14" t="s">
        <v>124</v>
      </c>
      <c r="AW294" s="14" t="s">
        <v>34</v>
      </c>
      <c r="AX294" s="14" t="s">
        <v>83</v>
      </c>
      <c r="AY294" s="236" t="s">
        <v>117</v>
      </c>
    </row>
    <row r="295" spans="1:65" s="2" customFormat="1" ht="16.5" customHeight="1">
      <c r="A295" s="34"/>
      <c r="B295" s="35"/>
      <c r="C295" s="198" t="s">
        <v>396</v>
      </c>
      <c r="D295" s="198" t="s">
        <v>119</v>
      </c>
      <c r="E295" s="199" t="s">
        <v>397</v>
      </c>
      <c r="F295" s="200" t="s">
        <v>398</v>
      </c>
      <c r="G295" s="201" t="s">
        <v>166</v>
      </c>
      <c r="H295" s="202">
        <v>16.350000000000001</v>
      </c>
      <c r="I295" s="203"/>
      <c r="J295" s="204">
        <f>ROUND(I295*H295,2)</f>
        <v>0</v>
      </c>
      <c r="K295" s="200" t="s">
        <v>123</v>
      </c>
      <c r="L295" s="39"/>
      <c r="M295" s="205" t="s">
        <v>1</v>
      </c>
      <c r="N295" s="206" t="s">
        <v>43</v>
      </c>
      <c r="O295" s="71"/>
      <c r="P295" s="207">
        <f>O295*H295</f>
        <v>0</v>
      </c>
      <c r="Q295" s="207">
        <v>0</v>
      </c>
      <c r="R295" s="207">
        <f>Q295*H295</f>
        <v>0</v>
      </c>
      <c r="S295" s="207">
        <v>0</v>
      </c>
      <c r="T295" s="20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9" t="s">
        <v>124</v>
      </c>
      <c r="AT295" s="209" t="s">
        <v>119</v>
      </c>
      <c r="AU295" s="209" t="s">
        <v>85</v>
      </c>
      <c r="AY295" s="17" t="s">
        <v>117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17" t="s">
        <v>83</v>
      </c>
      <c r="BK295" s="210">
        <f>ROUND(I295*H295,2)</f>
        <v>0</v>
      </c>
      <c r="BL295" s="17" t="s">
        <v>124</v>
      </c>
      <c r="BM295" s="209" t="s">
        <v>399</v>
      </c>
    </row>
    <row r="296" spans="1:65" s="13" customFormat="1" ht="11.25">
      <c r="B296" s="215"/>
      <c r="C296" s="216"/>
      <c r="D296" s="211" t="s">
        <v>131</v>
      </c>
      <c r="E296" s="217" t="s">
        <v>1</v>
      </c>
      <c r="F296" s="218" t="s">
        <v>400</v>
      </c>
      <c r="G296" s="216"/>
      <c r="H296" s="219">
        <v>16.350000000000001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131</v>
      </c>
      <c r="AU296" s="225" t="s">
        <v>85</v>
      </c>
      <c r="AV296" s="13" t="s">
        <v>85</v>
      </c>
      <c r="AW296" s="13" t="s">
        <v>34</v>
      </c>
      <c r="AX296" s="13" t="s">
        <v>83</v>
      </c>
      <c r="AY296" s="225" t="s">
        <v>117</v>
      </c>
    </row>
    <row r="297" spans="1:65" s="2" customFormat="1" ht="21.75" customHeight="1">
      <c r="A297" s="34"/>
      <c r="B297" s="35"/>
      <c r="C297" s="198" t="s">
        <v>401</v>
      </c>
      <c r="D297" s="198" t="s">
        <v>119</v>
      </c>
      <c r="E297" s="199" t="s">
        <v>402</v>
      </c>
      <c r="F297" s="200" t="s">
        <v>403</v>
      </c>
      <c r="G297" s="201" t="s">
        <v>166</v>
      </c>
      <c r="H297" s="202">
        <v>147.15</v>
      </c>
      <c r="I297" s="203"/>
      <c r="J297" s="204">
        <f>ROUND(I297*H297,2)</f>
        <v>0</v>
      </c>
      <c r="K297" s="200" t="s">
        <v>123</v>
      </c>
      <c r="L297" s="39"/>
      <c r="M297" s="205" t="s">
        <v>1</v>
      </c>
      <c r="N297" s="206" t="s">
        <v>43</v>
      </c>
      <c r="O297" s="71"/>
      <c r="P297" s="207">
        <f>O297*H297</f>
        <v>0</v>
      </c>
      <c r="Q297" s="207">
        <v>0</v>
      </c>
      <c r="R297" s="207">
        <f>Q297*H297</f>
        <v>0</v>
      </c>
      <c r="S297" s="207">
        <v>0</v>
      </c>
      <c r="T297" s="20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9" t="s">
        <v>124</v>
      </c>
      <c r="AT297" s="209" t="s">
        <v>119</v>
      </c>
      <c r="AU297" s="209" t="s">
        <v>85</v>
      </c>
      <c r="AY297" s="17" t="s">
        <v>117</v>
      </c>
      <c r="BE297" s="210">
        <f>IF(N297="základní",J297,0)</f>
        <v>0</v>
      </c>
      <c r="BF297" s="210">
        <f>IF(N297="snížená",J297,0)</f>
        <v>0</v>
      </c>
      <c r="BG297" s="210">
        <f>IF(N297="zákl. přenesená",J297,0)</f>
        <v>0</v>
      </c>
      <c r="BH297" s="210">
        <f>IF(N297="sníž. přenesená",J297,0)</f>
        <v>0</v>
      </c>
      <c r="BI297" s="210">
        <f>IF(N297="nulová",J297,0)</f>
        <v>0</v>
      </c>
      <c r="BJ297" s="17" t="s">
        <v>83</v>
      </c>
      <c r="BK297" s="210">
        <f>ROUND(I297*H297,2)</f>
        <v>0</v>
      </c>
      <c r="BL297" s="17" t="s">
        <v>124</v>
      </c>
      <c r="BM297" s="209" t="s">
        <v>404</v>
      </c>
    </row>
    <row r="298" spans="1:65" s="13" customFormat="1" ht="11.25">
      <c r="B298" s="215"/>
      <c r="C298" s="216"/>
      <c r="D298" s="211" t="s">
        <v>131</v>
      </c>
      <c r="E298" s="217" t="s">
        <v>1</v>
      </c>
      <c r="F298" s="218" t="s">
        <v>405</v>
      </c>
      <c r="G298" s="216"/>
      <c r="H298" s="219">
        <v>147.15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131</v>
      </c>
      <c r="AU298" s="225" t="s">
        <v>85</v>
      </c>
      <c r="AV298" s="13" t="s">
        <v>85</v>
      </c>
      <c r="AW298" s="13" t="s">
        <v>34</v>
      </c>
      <c r="AX298" s="13" t="s">
        <v>83</v>
      </c>
      <c r="AY298" s="225" t="s">
        <v>117</v>
      </c>
    </row>
    <row r="299" spans="1:65" s="2" customFormat="1" ht="21.75" customHeight="1">
      <c r="A299" s="34"/>
      <c r="B299" s="35"/>
      <c r="C299" s="198" t="s">
        <v>406</v>
      </c>
      <c r="D299" s="198" t="s">
        <v>119</v>
      </c>
      <c r="E299" s="199" t="s">
        <v>407</v>
      </c>
      <c r="F299" s="200" t="s">
        <v>408</v>
      </c>
      <c r="G299" s="201" t="s">
        <v>166</v>
      </c>
      <c r="H299" s="202">
        <v>195.75</v>
      </c>
      <c r="I299" s="203"/>
      <c r="J299" s="204">
        <f>ROUND(I299*H299,2)</f>
        <v>0</v>
      </c>
      <c r="K299" s="200" t="s">
        <v>123</v>
      </c>
      <c r="L299" s="39"/>
      <c r="M299" s="205" t="s">
        <v>1</v>
      </c>
      <c r="N299" s="206" t="s">
        <v>43</v>
      </c>
      <c r="O299" s="71"/>
      <c r="P299" s="207">
        <f>O299*H299</f>
        <v>0</v>
      </c>
      <c r="Q299" s="207">
        <v>0</v>
      </c>
      <c r="R299" s="207">
        <f>Q299*H299</f>
        <v>0</v>
      </c>
      <c r="S299" s="207">
        <v>0</v>
      </c>
      <c r="T299" s="20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9" t="s">
        <v>124</v>
      </c>
      <c r="AT299" s="209" t="s">
        <v>119</v>
      </c>
      <c r="AU299" s="209" t="s">
        <v>85</v>
      </c>
      <c r="AY299" s="17" t="s">
        <v>117</v>
      </c>
      <c r="BE299" s="210">
        <f>IF(N299="základní",J299,0)</f>
        <v>0</v>
      </c>
      <c r="BF299" s="210">
        <f>IF(N299="snížená",J299,0)</f>
        <v>0</v>
      </c>
      <c r="BG299" s="210">
        <f>IF(N299="zákl. přenesená",J299,0)</f>
        <v>0</v>
      </c>
      <c r="BH299" s="210">
        <f>IF(N299="sníž. přenesená",J299,0)</f>
        <v>0</v>
      </c>
      <c r="BI299" s="210">
        <f>IF(N299="nulová",J299,0)</f>
        <v>0</v>
      </c>
      <c r="BJ299" s="17" t="s">
        <v>83</v>
      </c>
      <c r="BK299" s="210">
        <f>ROUND(I299*H299,2)</f>
        <v>0</v>
      </c>
      <c r="BL299" s="17" t="s">
        <v>124</v>
      </c>
      <c r="BM299" s="209" t="s">
        <v>409</v>
      </c>
    </row>
    <row r="300" spans="1:65" s="2" customFormat="1" ht="21.75" customHeight="1">
      <c r="A300" s="34"/>
      <c r="B300" s="35"/>
      <c r="C300" s="198" t="s">
        <v>410</v>
      </c>
      <c r="D300" s="198" t="s">
        <v>119</v>
      </c>
      <c r="E300" s="199" t="s">
        <v>411</v>
      </c>
      <c r="F300" s="200" t="s">
        <v>412</v>
      </c>
      <c r="G300" s="201" t="s">
        <v>166</v>
      </c>
      <c r="H300" s="202">
        <v>16.350000000000001</v>
      </c>
      <c r="I300" s="203"/>
      <c r="J300" s="204">
        <f>ROUND(I300*H300,2)</f>
        <v>0</v>
      </c>
      <c r="K300" s="200" t="s">
        <v>123</v>
      </c>
      <c r="L300" s="39"/>
      <c r="M300" s="205" t="s">
        <v>1</v>
      </c>
      <c r="N300" s="206" t="s">
        <v>43</v>
      </c>
      <c r="O300" s="71"/>
      <c r="P300" s="207">
        <f>O300*H300</f>
        <v>0</v>
      </c>
      <c r="Q300" s="207">
        <v>0</v>
      </c>
      <c r="R300" s="207">
        <f>Q300*H300</f>
        <v>0</v>
      </c>
      <c r="S300" s="207">
        <v>0</v>
      </c>
      <c r="T300" s="20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9" t="s">
        <v>124</v>
      </c>
      <c r="AT300" s="209" t="s">
        <v>119</v>
      </c>
      <c r="AU300" s="209" t="s">
        <v>85</v>
      </c>
      <c r="AY300" s="17" t="s">
        <v>117</v>
      </c>
      <c r="BE300" s="210">
        <f>IF(N300="základní",J300,0)</f>
        <v>0</v>
      </c>
      <c r="BF300" s="210">
        <f>IF(N300="snížená",J300,0)</f>
        <v>0</v>
      </c>
      <c r="BG300" s="210">
        <f>IF(N300="zákl. přenesená",J300,0)</f>
        <v>0</v>
      </c>
      <c r="BH300" s="210">
        <f>IF(N300="sníž. přenesená",J300,0)</f>
        <v>0</v>
      </c>
      <c r="BI300" s="210">
        <f>IF(N300="nulová",J300,0)</f>
        <v>0</v>
      </c>
      <c r="BJ300" s="17" t="s">
        <v>83</v>
      </c>
      <c r="BK300" s="210">
        <f>ROUND(I300*H300,2)</f>
        <v>0</v>
      </c>
      <c r="BL300" s="17" t="s">
        <v>124</v>
      </c>
      <c r="BM300" s="209" t="s">
        <v>413</v>
      </c>
    </row>
    <row r="301" spans="1:65" s="2" customFormat="1" ht="21.75" customHeight="1">
      <c r="A301" s="34"/>
      <c r="B301" s="35"/>
      <c r="C301" s="198" t="s">
        <v>414</v>
      </c>
      <c r="D301" s="198" t="s">
        <v>119</v>
      </c>
      <c r="E301" s="199" t="s">
        <v>415</v>
      </c>
      <c r="F301" s="200" t="s">
        <v>416</v>
      </c>
      <c r="G301" s="201" t="s">
        <v>166</v>
      </c>
      <c r="H301" s="202">
        <v>16.350000000000001</v>
      </c>
      <c r="I301" s="203"/>
      <c r="J301" s="204">
        <f>ROUND(I301*H301,2)</f>
        <v>0</v>
      </c>
      <c r="K301" s="200" t="s">
        <v>123</v>
      </c>
      <c r="L301" s="39"/>
      <c r="M301" s="205" t="s">
        <v>1</v>
      </c>
      <c r="N301" s="206" t="s">
        <v>43</v>
      </c>
      <c r="O301" s="71"/>
      <c r="P301" s="207">
        <f>O301*H301</f>
        <v>0</v>
      </c>
      <c r="Q301" s="207">
        <v>0</v>
      </c>
      <c r="R301" s="207">
        <f>Q301*H301</f>
        <v>0</v>
      </c>
      <c r="S301" s="207">
        <v>0</v>
      </c>
      <c r="T301" s="20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9" t="s">
        <v>124</v>
      </c>
      <c r="AT301" s="209" t="s">
        <v>119</v>
      </c>
      <c r="AU301" s="209" t="s">
        <v>85</v>
      </c>
      <c r="AY301" s="17" t="s">
        <v>117</v>
      </c>
      <c r="BE301" s="210">
        <f>IF(N301="základní",J301,0)</f>
        <v>0</v>
      </c>
      <c r="BF301" s="210">
        <f>IF(N301="snížená",J301,0)</f>
        <v>0</v>
      </c>
      <c r="BG301" s="210">
        <f>IF(N301="zákl. přenesená",J301,0)</f>
        <v>0</v>
      </c>
      <c r="BH301" s="210">
        <f>IF(N301="sníž. přenesená",J301,0)</f>
        <v>0</v>
      </c>
      <c r="BI301" s="210">
        <f>IF(N301="nulová",J301,0)</f>
        <v>0</v>
      </c>
      <c r="BJ301" s="17" t="s">
        <v>83</v>
      </c>
      <c r="BK301" s="210">
        <f>ROUND(I301*H301,2)</f>
        <v>0</v>
      </c>
      <c r="BL301" s="17" t="s">
        <v>124</v>
      </c>
      <c r="BM301" s="209" t="s">
        <v>417</v>
      </c>
    </row>
    <row r="302" spans="1:65" s="13" customFormat="1" ht="11.25">
      <c r="B302" s="215"/>
      <c r="C302" s="216"/>
      <c r="D302" s="211" t="s">
        <v>131</v>
      </c>
      <c r="E302" s="217" t="s">
        <v>1</v>
      </c>
      <c r="F302" s="218" t="s">
        <v>400</v>
      </c>
      <c r="G302" s="216"/>
      <c r="H302" s="219">
        <v>16.350000000000001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131</v>
      </c>
      <c r="AU302" s="225" t="s">
        <v>85</v>
      </c>
      <c r="AV302" s="13" t="s">
        <v>85</v>
      </c>
      <c r="AW302" s="13" t="s">
        <v>34</v>
      </c>
      <c r="AX302" s="13" t="s">
        <v>83</v>
      </c>
      <c r="AY302" s="225" t="s">
        <v>117</v>
      </c>
    </row>
    <row r="303" spans="1:65" s="2" customFormat="1" ht="21.75" customHeight="1">
      <c r="A303" s="34"/>
      <c r="B303" s="35"/>
      <c r="C303" s="198" t="s">
        <v>418</v>
      </c>
      <c r="D303" s="198" t="s">
        <v>119</v>
      </c>
      <c r="E303" s="199" t="s">
        <v>419</v>
      </c>
      <c r="F303" s="200" t="s">
        <v>165</v>
      </c>
      <c r="G303" s="201" t="s">
        <v>166</v>
      </c>
      <c r="H303" s="202">
        <v>79.75</v>
      </c>
      <c r="I303" s="203"/>
      <c r="J303" s="204">
        <f>ROUND(I303*H303,2)</f>
        <v>0</v>
      </c>
      <c r="K303" s="200" t="s">
        <v>123</v>
      </c>
      <c r="L303" s="39"/>
      <c r="M303" s="205" t="s">
        <v>1</v>
      </c>
      <c r="N303" s="206" t="s">
        <v>43</v>
      </c>
      <c r="O303" s="71"/>
      <c r="P303" s="207">
        <f>O303*H303</f>
        <v>0</v>
      </c>
      <c r="Q303" s="207">
        <v>0</v>
      </c>
      <c r="R303" s="207">
        <f>Q303*H303</f>
        <v>0</v>
      </c>
      <c r="S303" s="207">
        <v>0</v>
      </c>
      <c r="T303" s="20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9" t="s">
        <v>124</v>
      </c>
      <c r="AT303" s="209" t="s">
        <v>119</v>
      </c>
      <c r="AU303" s="209" t="s">
        <v>85</v>
      </c>
      <c r="AY303" s="17" t="s">
        <v>117</v>
      </c>
      <c r="BE303" s="210">
        <f>IF(N303="základní",J303,0)</f>
        <v>0</v>
      </c>
      <c r="BF303" s="210">
        <f>IF(N303="snížená",J303,0)</f>
        <v>0</v>
      </c>
      <c r="BG303" s="210">
        <f>IF(N303="zákl. přenesená",J303,0)</f>
        <v>0</v>
      </c>
      <c r="BH303" s="210">
        <f>IF(N303="sníž. přenesená",J303,0)</f>
        <v>0</v>
      </c>
      <c r="BI303" s="210">
        <f>IF(N303="nulová",J303,0)</f>
        <v>0</v>
      </c>
      <c r="BJ303" s="17" t="s">
        <v>83</v>
      </c>
      <c r="BK303" s="210">
        <f>ROUND(I303*H303,2)</f>
        <v>0</v>
      </c>
      <c r="BL303" s="17" t="s">
        <v>124</v>
      </c>
      <c r="BM303" s="209" t="s">
        <v>420</v>
      </c>
    </row>
    <row r="304" spans="1:65" s="13" customFormat="1" ht="11.25">
      <c r="B304" s="215"/>
      <c r="C304" s="216"/>
      <c r="D304" s="211" t="s">
        <v>131</v>
      </c>
      <c r="E304" s="217" t="s">
        <v>1</v>
      </c>
      <c r="F304" s="218" t="s">
        <v>388</v>
      </c>
      <c r="G304" s="216"/>
      <c r="H304" s="219">
        <v>79.75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131</v>
      </c>
      <c r="AU304" s="225" t="s">
        <v>85</v>
      </c>
      <c r="AV304" s="13" t="s">
        <v>85</v>
      </c>
      <c r="AW304" s="13" t="s">
        <v>34</v>
      </c>
      <c r="AX304" s="13" t="s">
        <v>83</v>
      </c>
      <c r="AY304" s="225" t="s">
        <v>117</v>
      </c>
    </row>
    <row r="305" spans="1:65" s="12" customFormat="1" ht="22.9" customHeight="1">
      <c r="B305" s="182"/>
      <c r="C305" s="183"/>
      <c r="D305" s="184" t="s">
        <v>77</v>
      </c>
      <c r="E305" s="196" t="s">
        <v>421</v>
      </c>
      <c r="F305" s="196" t="s">
        <v>422</v>
      </c>
      <c r="G305" s="183"/>
      <c r="H305" s="183"/>
      <c r="I305" s="186"/>
      <c r="J305" s="197">
        <f>BK305</f>
        <v>0</v>
      </c>
      <c r="K305" s="183"/>
      <c r="L305" s="188"/>
      <c r="M305" s="189"/>
      <c r="N305" s="190"/>
      <c r="O305" s="190"/>
      <c r="P305" s="191">
        <f>P306</f>
        <v>0</v>
      </c>
      <c r="Q305" s="190"/>
      <c r="R305" s="191">
        <f>R306</f>
        <v>0</v>
      </c>
      <c r="S305" s="190"/>
      <c r="T305" s="192">
        <f>T306</f>
        <v>0</v>
      </c>
      <c r="AR305" s="193" t="s">
        <v>83</v>
      </c>
      <c r="AT305" s="194" t="s">
        <v>77</v>
      </c>
      <c r="AU305" s="194" t="s">
        <v>83</v>
      </c>
      <c r="AY305" s="193" t="s">
        <v>117</v>
      </c>
      <c r="BK305" s="195">
        <f>BK306</f>
        <v>0</v>
      </c>
    </row>
    <row r="306" spans="1:65" s="2" customFormat="1" ht="21.75" customHeight="1">
      <c r="A306" s="34"/>
      <c r="B306" s="35"/>
      <c r="C306" s="198" t="s">
        <v>423</v>
      </c>
      <c r="D306" s="198" t="s">
        <v>119</v>
      </c>
      <c r="E306" s="199" t="s">
        <v>424</v>
      </c>
      <c r="F306" s="200" t="s">
        <v>425</v>
      </c>
      <c r="G306" s="201" t="s">
        <v>166</v>
      </c>
      <c r="H306" s="202">
        <v>1034.297</v>
      </c>
      <c r="I306" s="203"/>
      <c r="J306" s="204">
        <f>ROUND(I306*H306,2)</f>
        <v>0</v>
      </c>
      <c r="K306" s="200" t="s">
        <v>123</v>
      </c>
      <c r="L306" s="39"/>
      <c r="M306" s="205" t="s">
        <v>1</v>
      </c>
      <c r="N306" s="206" t="s">
        <v>43</v>
      </c>
      <c r="O306" s="71"/>
      <c r="P306" s="207">
        <f>O306*H306</f>
        <v>0</v>
      </c>
      <c r="Q306" s="207">
        <v>0</v>
      </c>
      <c r="R306" s="207">
        <f>Q306*H306</f>
        <v>0</v>
      </c>
      <c r="S306" s="207">
        <v>0</v>
      </c>
      <c r="T306" s="20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9" t="s">
        <v>124</v>
      </c>
      <c r="AT306" s="209" t="s">
        <v>119</v>
      </c>
      <c r="AU306" s="209" t="s">
        <v>85</v>
      </c>
      <c r="AY306" s="17" t="s">
        <v>117</v>
      </c>
      <c r="BE306" s="210">
        <f>IF(N306="základní",J306,0)</f>
        <v>0</v>
      </c>
      <c r="BF306" s="210">
        <f>IF(N306="snížená",J306,0)</f>
        <v>0</v>
      </c>
      <c r="BG306" s="210">
        <f>IF(N306="zákl. přenesená",J306,0)</f>
        <v>0</v>
      </c>
      <c r="BH306" s="210">
        <f>IF(N306="sníž. přenesená",J306,0)</f>
        <v>0</v>
      </c>
      <c r="BI306" s="210">
        <f>IF(N306="nulová",J306,0)</f>
        <v>0</v>
      </c>
      <c r="BJ306" s="17" t="s">
        <v>83</v>
      </c>
      <c r="BK306" s="210">
        <f>ROUND(I306*H306,2)</f>
        <v>0</v>
      </c>
      <c r="BL306" s="17" t="s">
        <v>124</v>
      </c>
      <c r="BM306" s="209" t="s">
        <v>426</v>
      </c>
    </row>
    <row r="307" spans="1:65" s="12" customFormat="1" ht="25.9" customHeight="1">
      <c r="B307" s="182"/>
      <c r="C307" s="183"/>
      <c r="D307" s="184" t="s">
        <v>77</v>
      </c>
      <c r="E307" s="185" t="s">
        <v>427</v>
      </c>
      <c r="F307" s="185" t="s">
        <v>428</v>
      </c>
      <c r="G307" s="183"/>
      <c r="H307" s="183"/>
      <c r="I307" s="186"/>
      <c r="J307" s="187">
        <f>BK307</f>
        <v>0</v>
      </c>
      <c r="K307" s="183"/>
      <c r="L307" s="188"/>
      <c r="M307" s="189"/>
      <c r="N307" s="190"/>
      <c r="O307" s="190"/>
      <c r="P307" s="191">
        <f>SUM(P308:P316)</f>
        <v>0</v>
      </c>
      <c r="Q307" s="190"/>
      <c r="R307" s="191">
        <f>SUM(R308:R316)</f>
        <v>0</v>
      </c>
      <c r="S307" s="190"/>
      <c r="T307" s="192">
        <f>SUM(T308:T316)</f>
        <v>0</v>
      </c>
      <c r="AR307" s="193" t="s">
        <v>146</v>
      </c>
      <c r="AT307" s="194" t="s">
        <v>77</v>
      </c>
      <c r="AU307" s="194" t="s">
        <v>78</v>
      </c>
      <c r="AY307" s="193" t="s">
        <v>117</v>
      </c>
      <c r="BK307" s="195">
        <f>SUM(BK308:BK316)</f>
        <v>0</v>
      </c>
    </row>
    <row r="308" spans="1:65" s="2" customFormat="1" ht="16.5" customHeight="1">
      <c r="A308" s="34"/>
      <c r="B308" s="35"/>
      <c r="C308" s="198" t="s">
        <v>429</v>
      </c>
      <c r="D308" s="198" t="s">
        <v>119</v>
      </c>
      <c r="E308" s="199" t="s">
        <v>430</v>
      </c>
      <c r="F308" s="200" t="s">
        <v>431</v>
      </c>
      <c r="G308" s="201" t="s">
        <v>360</v>
      </c>
      <c r="H308" s="202">
        <v>1</v>
      </c>
      <c r="I308" s="203"/>
      <c r="J308" s="204">
        <f t="shared" ref="J308:J315" si="0">ROUND(I308*H308,2)</f>
        <v>0</v>
      </c>
      <c r="K308" s="200" t="s">
        <v>1</v>
      </c>
      <c r="L308" s="39"/>
      <c r="M308" s="205" t="s">
        <v>1</v>
      </c>
      <c r="N308" s="206" t="s">
        <v>43</v>
      </c>
      <c r="O308" s="71"/>
      <c r="P308" s="207">
        <f t="shared" ref="P308:P315" si="1">O308*H308</f>
        <v>0</v>
      </c>
      <c r="Q308" s="207">
        <v>0</v>
      </c>
      <c r="R308" s="207">
        <f t="shared" ref="R308:R315" si="2">Q308*H308</f>
        <v>0</v>
      </c>
      <c r="S308" s="207">
        <v>0</v>
      </c>
      <c r="T308" s="208">
        <f t="shared" ref="T308:T315" si="3"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9" t="s">
        <v>432</v>
      </c>
      <c r="AT308" s="209" t="s">
        <v>119</v>
      </c>
      <c r="AU308" s="209" t="s">
        <v>83</v>
      </c>
      <c r="AY308" s="17" t="s">
        <v>117</v>
      </c>
      <c r="BE308" s="210">
        <f t="shared" ref="BE308:BE315" si="4">IF(N308="základní",J308,0)</f>
        <v>0</v>
      </c>
      <c r="BF308" s="210">
        <f t="shared" ref="BF308:BF315" si="5">IF(N308="snížená",J308,0)</f>
        <v>0</v>
      </c>
      <c r="BG308" s="210">
        <f t="shared" ref="BG308:BG315" si="6">IF(N308="zákl. přenesená",J308,0)</f>
        <v>0</v>
      </c>
      <c r="BH308" s="210">
        <f t="shared" ref="BH308:BH315" si="7">IF(N308="sníž. přenesená",J308,0)</f>
        <v>0</v>
      </c>
      <c r="BI308" s="210">
        <f t="shared" ref="BI308:BI315" si="8">IF(N308="nulová",J308,0)</f>
        <v>0</v>
      </c>
      <c r="BJ308" s="17" t="s">
        <v>83</v>
      </c>
      <c r="BK308" s="210">
        <f t="shared" ref="BK308:BK315" si="9">ROUND(I308*H308,2)</f>
        <v>0</v>
      </c>
      <c r="BL308" s="17" t="s">
        <v>432</v>
      </c>
      <c r="BM308" s="209" t="s">
        <v>433</v>
      </c>
    </row>
    <row r="309" spans="1:65" s="2" customFormat="1" ht="16.5" customHeight="1">
      <c r="A309" s="34"/>
      <c r="B309" s="35"/>
      <c r="C309" s="198" t="s">
        <v>434</v>
      </c>
      <c r="D309" s="198" t="s">
        <v>119</v>
      </c>
      <c r="E309" s="199" t="s">
        <v>435</v>
      </c>
      <c r="F309" s="200" t="s">
        <v>436</v>
      </c>
      <c r="G309" s="201" t="s">
        <v>360</v>
      </c>
      <c r="H309" s="202">
        <v>1</v>
      </c>
      <c r="I309" s="203"/>
      <c r="J309" s="204">
        <f t="shared" si="0"/>
        <v>0</v>
      </c>
      <c r="K309" s="200" t="s">
        <v>1</v>
      </c>
      <c r="L309" s="39"/>
      <c r="M309" s="205" t="s">
        <v>1</v>
      </c>
      <c r="N309" s="206" t="s">
        <v>43</v>
      </c>
      <c r="O309" s="71"/>
      <c r="P309" s="207">
        <f t="shared" si="1"/>
        <v>0</v>
      </c>
      <c r="Q309" s="207">
        <v>0</v>
      </c>
      <c r="R309" s="207">
        <f t="shared" si="2"/>
        <v>0</v>
      </c>
      <c r="S309" s="207">
        <v>0</v>
      </c>
      <c r="T309" s="208">
        <f t="shared" si="3"/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9" t="s">
        <v>432</v>
      </c>
      <c r="AT309" s="209" t="s">
        <v>119</v>
      </c>
      <c r="AU309" s="209" t="s">
        <v>83</v>
      </c>
      <c r="AY309" s="17" t="s">
        <v>117</v>
      </c>
      <c r="BE309" s="210">
        <f t="shared" si="4"/>
        <v>0</v>
      </c>
      <c r="BF309" s="210">
        <f t="shared" si="5"/>
        <v>0</v>
      </c>
      <c r="BG309" s="210">
        <f t="shared" si="6"/>
        <v>0</v>
      </c>
      <c r="BH309" s="210">
        <f t="shared" si="7"/>
        <v>0</v>
      </c>
      <c r="BI309" s="210">
        <f t="shared" si="8"/>
        <v>0</v>
      </c>
      <c r="BJ309" s="17" t="s">
        <v>83</v>
      </c>
      <c r="BK309" s="210">
        <f t="shared" si="9"/>
        <v>0</v>
      </c>
      <c r="BL309" s="17" t="s">
        <v>432</v>
      </c>
      <c r="BM309" s="209" t="s">
        <v>437</v>
      </c>
    </row>
    <row r="310" spans="1:65" s="2" customFormat="1" ht="21.75" customHeight="1">
      <c r="A310" s="34"/>
      <c r="B310" s="35"/>
      <c r="C310" s="198" t="s">
        <v>438</v>
      </c>
      <c r="D310" s="198" t="s">
        <v>119</v>
      </c>
      <c r="E310" s="199" t="s">
        <v>439</v>
      </c>
      <c r="F310" s="200" t="s">
        <v>440</v>
      </c>
      <c r="G310" s="201" t="s">
        <v>360</v>
      </c>
      <c r="H310" s="202">
        <v>1</v>
      </c>
      <c r="I310" s="203"/>
      <c r="J310" s="204">
        <f t="shared" si="0"/>
        <v>0</v>
      </c>
      <c r="K310" s="200" t="s">
        <v>1</v>
      </c>
      <c r="L310" s="39"/>
      <c r="M310" s="205" t="s">
        <v>1</v>
      </c>
      <c r="N310" s="206" t="s">
        <v>43</v>
      </c>
      <c r="O310" s="71"/>
      <c r="P310" s="207">
        <f t="shared" si="1"/>
        <v>0</v>
      </c>
      <c r="Q310" s="207">
        <v>0</v>
      </c>
      <c r="R310" s="207">
        <f t="shared" si="2"/>
        <v>0</v>
      </c>
      <c r="S310" s="207">
        <v>0</v>
      </c>
      <c r="T310" s="208">
        <f t="shared" si="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9" t="s">
        <v>432</v>
      </c>
      <c r="AT310" s="209" t="s">
        <v>119</v>
      </c>
      <c r="AU310" s="209" t="s">
        <v>83</v>
      </c>
      <c r="AY310" s="17" t="s">
        <v>117</v>
      </c>
      <c r="BE310" s="210">
        <f t="shared" si="4"/>
        <v>0</v>
      </c>
      <c r="BF310" s="210">
        <f t="shared" si="5"/>
        <v>0</v>
      </c>
      <c r="BG310" s="210">
        <f t="shared" si="6"/>
        <v>0</v>
      </c>
      <c r="BH310" s="210">
        <f t="shared" si="7"/>
        <v>0</v>
      </c>
      <c r="BI310" s="210">
        <f t="shared" si="8"/>
        <v>0</v>
      </c>
      <c r="BJ310" s="17" t="s">
        <v>83</v>
      </c>
      <c r="BK310" s="210">
        <f t="shared" si="9"/>
        <v>0</v>
      </c>
      <c r="BL310" s="17" t="s">
        <v>432</v>
      </c>
      <c r="BM310" s="209" t="s">
        <v>441</v>
      </c>
    </row>
    <row r="311" spans="1:65" s="2" customFormat="1" ht="16.5" customHeight="1">
      <c r="A311" s="34"/>
      <c r="B311" s="35"/>
      <c r="C311" s="198" t="s">
        <v>442</v>
      </c>
      <c r="D311" s="198" t="s">
        <v>119</v>
      </c>
      <c r="E311" s="199" t="s">
        <v>443</v>
      </c>
      <c r="F311" s="200" t="s">
        <v>444</v>
      </c>
      <c r="G311" s="201" t="s">
        <v>360</v>
      </c>
      <c r="H311" s="202">
        <v>1</v>
      </c>
      <c r="I311" s="203"/>
      <c r="J311" s="204">
        <f t="shared" si="0"/>
        <v>0</v>
      </c>
      <c r="K311" s="200" t="s">
        <v>1</v>
      </c>
      <c r="L311" s="39"/>
      <c r="M311" s="205" t="s">
        <v>1</v>
      </c>
      <c r="N311" s="206" t="s">
        <v>43</v>
      </c>
      <c r="O311" s="71"/>
      <c r="P311" s="207">
        <f t="shared" si="1"/>
        <v>0</v>
      </c>
      <c r="Q311" s="207">
        <v>0</v>
      </c>
      <c r="R311" s="207">
        <f t="shared" si="2"/>
        <v>0</v>
      </c>
      <c r="S311" s="207">
        <v>0</v>
      </c>
      <c r="T311" s="208">
        <f t="shared" si="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9" t="s">
        <v>432</v>
      </c>
      <c r="AT311" s="209" t="s">
        <v>119</v>
      </c>
      <c r="AU311" s="209" t="s">
        <v>83</v>
      </c>
      <c r="AY311" s="17" t="s">
        <v>117</v>
      </c>
      <c r="BE311" s="210">
        <f t="shared" si="4"/>
        <v>0</v>
      </c>
      <c r="BF311" s="210">
        <f t="shared" si="5"/>
        <v>0</v>
      </c>
      <c r="BG311" s="210">
        <f t="shared" si="6"/>
        <v>0</v>
      </c>
      <c r="BH311" s="210">
        <f t="shared" si="7"/>
        <v>0</v>
      </c>
      <c r="BI311" s="210">
        <f t="shared" si="8"/>
        <v>0</v>
      </c>
      <c r="BJ311" s="17" t="s">
        <v>83</v>
      </c>
      <c r="BK311" s="210">
        <f t="shared" si="9"/>
        <v>0</v>
      </c>
      <c r="BL311" s="17" t="s">
        <v>432</v>
      </c>
      <c r="BM311" s="209" t="s">
        <v>445</v>
      </c>
    </row>
    <row r="312" spans="1:65" s="2" customFormat="1" ht="16.5" customHeight="1">
      <c r="A312" s="34"/>
      <c r="B312" s="35"/>
      <c r="C312" s="198" t="s">
        <v>446</v>
      </c>
      <c r="D312" s="198" t="s">
        <v>119</v>
      </c>
      <c r="E312" s="199" t="s">
        <v>447</v>
      </c>
      <c r="F312" s="200" t="s">
        <v>448</v>
      </c>
      <c r="G312" s="201" t="s">
        <v>449</v>
      </c>
      <c r="H312" s="202">
        <v>1</v>
      </c>
      <c r="I312" s="203"/>
      <c r="J312" s="204">
        <f t="shared" si="0"/>
        <v>0</v>
      </c>
      <c r="K312" s="200" t="s">
        <v>1</v>
      </c>
      <c r="L312" s="39"/>
      <c r="M312" s="205" t="s">
        <v>1</v>
      </c>
      <c r="N312" s="206" t="s">
        <v>43</v>
      </c>
      <c r="O312" s="71"/>
      <c r="P312" s="207">
        <f t="shared" si="1"/>
        <v>0</v>
      </c>
      <c r="Q312" s="207">
        <v>0</v>
      </c>
      <c r="R312" s="207">
        <f t="shared" si="2"/>
        <v>0</v>
      </c>
      <c r="S312" s="207">
        <v>0</v>
      </c>
      <c r="T312" s="208">
        <f t="shared" si="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9" t="s">
        <v>432</v>
      </c>
      <c r="AT312" s="209" t="s">
        <v>119</v>
      </c>
      <c r="AU312" s="209" t="s">
        <v>83</v>
      </c>
      <c r="AY312" s="17" t="s">
        <v>117</v>
      </c>
      <c r="BE312" s="210">
        <f t="shared" si="4"/>
        <v>0</v>
      </c>
      <c r="BF312" s="210">
        <f t="shared" si="5"/>
        <v>0</v>
      </c>
      <c r="BG312" s="210">
        <f t="shared" si="6"/>
        <v>0</v>
      </c>
      <c r="BH312" s="210">
        <f t="shared" si="7"/>
        <v>0</v>
      </c>
      <c r="BI312" s="210">
        <f t="shared" si="8"/>
        <v>0</v>
      </c>
      <c r="BJ312" s="17" t="s">
        <v>83</v>
      </c>
      <c r="BK312" s="210">
        <f t="shared" si="9"/>
        <v>0</v>
      </c>
      <c r="BL312" s="17" t="s">
        <v>432</v>
      </c>
      <c r="BM312" s="209" t="s">
        <v>450</v>
      </c>
    </row>
    <row r="313" spans="1:65" s="2" customFormat="1" ht="16.5" customHeight="1">
      <c r="A313" s="34"/>
      <c r="B313" s="35"/>
      <c r="C313" s="198" t="s">
        <v>451</v>
      </c>
      <c r="D313" s="198" t="s">
        <v>119</v>
      </c>
      <c r="E313" s="199" t="s">
        <v>452</v>
      </c>
      <c r="F313" s="200" t="s">
        <v>453</v>
      </c>
      <c r="G313" s="201" t="s">
        <v>360</v>
      </c>
      <c r="H313" s="202">
        <v>1</v>
      </c>
      <c r="I313" s="203"/>
      <c r="J313" s="204">
        <f t="shared" si="0"/>
        <v>0</v>
      </c>
      <c r="K313" s="200" t="s">
        <v>1</v>
      </c>
      <c r="L313" s="39"/>
      <c r="M313" s="205" t="s">
        <v>1</v>
      </c>
      <c r="N313" s="206" t="s">
        <v>43</v>
      </c>
      <c r="O313" s="71"/>
      <c r="P313" s="207">
        <f t="shared" si="1"/>
        <v>0</v>
      </c>
      <c r="Q313" s="207">
        <v>0</v>
      </c>
      <c r="R313" s="207">
        <f t="shared" si="2"/>
        <v>0</v>
      </c>
      <c r="S313" s="207">
        <v>0</v>
      </c>
      <c r="T313" s="208">
        <f t="shared" si="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9" t="s">
        <v>432</v>
      </c>
      <c r="AT313" s="209" t="s">
        <v>119</v>
      </c>
      <c r="AU313" s="209" t="s">
        <v>83</v>
      </c>
      <c r="AY313" s="17" t="s">
        <v>117</v>
      </c>
      <c r="BE313" s="210">
        <f t="shared" si="4"/>
        <v>0</v>
      </c>
      <c r="BF313" s="210">
        <f t="shared" si="5"/>
        <v>0</v>
      </c>
      <c r="BG313" s="210">
        <f t="shared" si="6"/>
        <v>0</v>
      </c>
      <c r="BH313" s="210">
        <f t="shared" si="7"/>
        <v>0</v>
      </c>
      <c r="BI313" s="210">
        <f t="shared" si="8"/>
        <v>0</v>
      </c>
      <c r="BJ313" s="17" t="s">
        <v>83</v>
      </c>
      <c r="BK313" s="210">
        <f t="shared" si="9"/>
        <v>0</v>
      </c>
      <c r="BL313" s="17" t="s">
        <v>432</v>
      </c>
      <c r="BM313" s="209" t="s">
        <v>454</v>
      </c>
    </row>
    <row r="314" spans="1:65" s="2" customFormat="1" ht="16.5" customHeight="1">
      <c r="A314" s="34"/>
      <c r="B314" s="35"/>
      <c r="C314" s="198" t="s">
        <v>455</v>
      </c>
      <c r="D314" s="198" t="s">
        <v>119</v>
      </c>
      <c r="E314" s="199" t="s">
        <v>456</v>
      </c>
      <c r="F314" s="200" t="s">
        <v>457</v>
      </c>
      <c r="G314" s="201" t="s">
        <v>360</v>
      </c>
      <c r="H314" s="202">
        <v>1</v>
      </c>
      <c r="I314" s="203"/>
      <c r="J314" s="204">
        <f t="shared" si="0"/>
        <v>0</v>
      </c>
      <c r="K314" s="200" t="s">
        <v>1</v>
      </c>
      <c r="L314" s="39"/>
      <c r="M314" s="205" t="s">
        <v>1</v>
      </c>
      <c r="N314" s="206" t="s">
        <v>43</v>
      </c>
      <c r="O314" s="71"/>
      <c r="P314" s="207">
        <f t="shared" si="1"/>
        <v>0</v>
      </c>
      <c r="Q314" s="207">
        <v>0</v>
      </c>
      <c r="R314" s="207">
        <f t="shared" si="2"/>
        <v>0</v>
      </c>
      <c r="S314" s="207">
        <v>0</v>
      </c>
      <c r="T314" s="208">
        <f t="shared" si="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9" t="s">
        <v>432</v>
      </c>
      <c r="AT314" s="209" t="s">
        <v>119</v>
      </c>
      <c r="AU314" s="209" t="s">
        <v>83</v>
      </c>
      <c r="AY314" s="17" t="s">
        <v>117</v>
      </c>
      <c r="BE314" s="210">
        <f t="shared" si="4"/>
        <v>0</v>
      </c>
      <c r="BF314" s="210">
        <f t="shared" si="5"/>
        <v>0</v>
      </c>
      <c r="BG314" s="210">
        <f t="shared" si="6"/>
        <v>0</v>
      </c>
      <c r="BH314" s="210">
        <f t="shared" si="7"/>
        <v>0</v>
      </c>
      <c r="BI314" s="210">
        <f t="shared" si="8"/>
        <v>0</v>
      </c>
      <c r="BJ314" s="17" t="s">
        <v>83</v>
      </c>
      <c r="BK314" s="210">
        <f t="shared" si="9"/>
        <v>0</v>
      </c>
      <c r="BL314" s="17" t="s">
        <v>432</v>
      </c>
      <c r="BM314" s="209" t="s">
        <v>458</v>
      </c>
    </row>
    <row r="315" spans="1:65" s="2" customFormat="1" ht="16.5" customHeight="1">
      <c r="A315" s="34"/>
      <c r="B315" s="35"/>
      <c r="C315" s="198" t="s">
        <v>459</v>
      </c>
      <c r="D315" s="198" t="s">
        <v>119</v>
      </c>
      <c r="E315" s="199" t="s">
        <v>460</v>
      </c>
      <c r="F315" s="200" t="s">
        <v>461</v>
      </c>
      <c r="G315" s="201" t="s">
        <v>300</v>
      </c>
      <c r="H315" s="202">
        <v>4</v>
      </c>
      <c r="I315" s="203"/>
      <c r="J315" s="204">
        <f t="shared" si="0"/>
        <v>0</v>
      </c>
      <c r="K315" s="200" t="s">
        <v>1</v>
      </c>
      <c r="L315" s="39"/>
      <c r="M315" s="205" t="s">
        <v>1</v>
      </c>
      <c r="N315" s="206" t="s">
        <v>43</v>
      </c>
      <c r="O315" s="71"/>
      <c r="P315" s="207">
        <f t="shared" si="1"/>
        <v>0</v>
      </c>
      <c r="Q315" s="207">
        <v>0</v>
      </c>
      <c r="R315" s="207">
        <f t="shared" si="2"/>
        <v>0</v>
      </c>
      <c r="S315" s="207">
        <v>0</v>
      </c>
      <c r="T315" s="208">
        <f t="shared" si="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9" t="s">
        <v>432</v>
      </c>
      <c r="AT315" s="209" t="s">
        <v>119</v>
      </c>
      <c r="AU315" s="209" t="s">
        <v>83</v>
      </c>
      <c r="AY315" s="17" t="s">
        <v>117</v>
      </c>
      <c r="BE315" s="210">
        <f t="shared" si="4"/>
        <v>0</v>
      </c>
      <c r="BF315" s="210">
        <f t="shared" si="5"/>
        <v>0</v>
      </c>
      <c r="BG315" s="210">
        <f t="shared" si="6"/>
        <v>0</v>
      </c>
      <c r="BH315" s="210">
        <f t="shared" si="7"/>
        <v>0</v>
      </c>
      <c r="BI315" s="210">
        <f t="shared" si="8"/>
        <v>0</v>
      </c>
      <c r="BJ315" s="17" t="s">
        <v>83</v>
      </c>
      <c r="BK315" s="210">
        <f t="shared" si="9"/>
        <v>0</v>
      </c>
      <c r="BL315" s="17" t="s">
        <v>432</v>
      </c>
      <c r="BM315" s="209" t="s">
        <v>462</v>
      </c>
    </row>
    <row r="316" spans="1:65" s="13" customFormat="1" ht="11.25">
      <c r="B316" s="215"/>
      <c r="C316" s="216"/>
      <c r="D316" s="211" t="s">
        <v>131</v>
      </c>
      <c r="E316" s="217" t="s">
        <v>1</v>
      </c>
      <c r="F316" s="218" t="s">
        <v>463</v>
      </c>
      <c r="G316" s="216"/>
      <c r="H316" s="219">
        <v>4</v>
      </c>
      <c r="I316" s="220"/>
      <c r="J316" s="216"/>
      <c r="K316" s="216"/>
      <c r="L316" s="221"/>
      <c r="M316" s="257"/>
      <c r="N316" s="258"/>
      <c r="O316" s="258"/>
      <c r="P316" s="258"/>
      <c r="Q316" s="258"/>
      <c r="R316" s="258"/>
      <c r="S316" s="258"/>
      <c r="T316" s="259"/>
      <c r="AT316" s="225" t="s">
        <v>131</v>
      </c>
      <c r="AU316" s="225" t="s">
        <v>83</v>
      </c>
      <c r="AV316" s="13" t="s">
        <v>85</v>
      </c>
      <c r="AW316" s="13" t="s">
        <v>34</v>
      </c>
      <c r="AX316" s="13" t="s">
        <v>83</v>
      </c>
      <c r="AY316" s="225" t="s">
        <v>117</v>
      </c>
    </row>
    <row r="317" spans="1:65" s="2" customFormat="1" ht="6.95" customHeight="1">
      <c r="A317" s="34"/>
      <c r="B317" s="54"/>
      <c r="C317" s="55"/>
      <c r="D317" s="55"/>
      <c r="E317" s="55"/>
      <c r="F317" s="55"/>
      <c r="G317" s="55"/>
      <c r="H317" s="55"/>
      <c r="I317" s="147"/>
      <c r="J317" s="55"/>
      <c r="K317" s="55"/>
      <c r="L317" s="39"/>
      <c r="M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</row>
  </sheetData>
  <sheetProtection algorithmName="SHA-512" hashValue="lgE3CcMFP+GDNuurIe/e3nkB0eL2rJfjutiE0gE8mJug/aMhjk7lb8HAJqc/jNR3TEA+qhtwz01uTfAT5nuurw==" saltValue="Ru/h6c2p3q1yAQY5th3jCr9dcAqTcGq0CNCLmJS7nsSyIv32Fi9OCEZx+XmWsL+go7766XLkMkBo3AkcmTl4uw==" spinCount="100000" sheet="1" objects="1" scenarios="1" formatColumns="0" formatRows="0" autoFilter="0"/>
  <autoFilter ref="C121:K316" xr:uid="{00000000-0009-0000-0000-000001000000}"/>
  <mergeCells count="6">
    <mergeCell ref="L2:V2"/>
    <mergeCell ref="E7:H7"/>
    <mergeCell ref="E16:H16"/>
    <mergeCell ref="E25:H25"/>
    <mergeCell ref="E85:H85"/>
    <mergeCell ref="E114:H114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20079 - Chodníky podél II...</vt:lpstr>
      <vt:lpstr>'20079 - Chodníky podél II...'!Názvy_tisku</vt:lpstr>
      <vt:lpstr>'Rekapitulace stavby'!Názvy_tisku</vt:lpstr>
      <vt:lpstr>'20079 - Chodníky podél II...'!Oblast_tisku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Zajíčková</dc:creator>
  <cp:lastModifiedBy>Kamila Filípková</cp:lastModifiedBy>
  <dcterms:created xsi:type="dcterms:W3CDTF">2020-12-01T06:49:38Z</dcterms:created>
  <dcterms:modified xsi:type="dcterms:W3CDTF">2021-03-17T07:20:58Z</dcterms:modified>
</cp:coreProperties>
</file>