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4.1" sheetId="4" r:id="rId4"/>
    <sheet name="SO 134.2" sheetId="5" r:id="rId5"/>
    <sheet name="SO 182" sheetId="6" r:id="rId6"/>
  </sheets>
  <definedNames/>
  <calcPr/>
  <webPublishing/>
</workbook>
</file>

<file path=xl/sharedStrings.xml><?xml version="1.0" encoding="utf-8"?>
<sst xmlns="http://schemas.openxmlformats.org/spreadsheetml/2006/main" count="1387" uniqueCount="334">
  <si>
    <t>Firma: MDS projekt s.r.o.</t>
  </si>
  <si>
    <t>Rekapitulace ceny</t>
  </si>
  <si>
    <t>Stavba: 2158-20-3 - III/32219 - Mělice - II/333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</si>
  <si>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</si>
  <si>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</si>
  <si>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</si>
  <si>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</si>
  <si>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</si>
  <si>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</si>
  <si>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</si>
  <si>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</si>
  <si>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</si>
  <si>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</si>
  <si>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</si>
  <si>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</si>
  <si>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2158-20-3</t>
  </si>
  <si>
    <t>III/32219 - Mělice - II/333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</si>
  <si>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</si>
  <si>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</si>
  <si>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</si>
  <si>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</si>
  <si>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</si>
  <si>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</si>
  <si>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</si>
  <si>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</si>
  <si>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</si>
  <si>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</si>
  <si>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</si>
  <si>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</si>
  <si>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</si>
  <si>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</si>
  <si>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</si>
  <si>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</si>
  <si>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</si>
  <si>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</si>
  <si>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</si>
  <si>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</si>
  <si>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</si>
  <si>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</si>
  <si>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</si>
  <si>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</si>
  <si>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</si>
  <si>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</si>
  <si>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</si>
  <si>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</si>
  <si>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</si>
  <si>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</si>
  <si>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</si>
  <si>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</si>
  <si>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</si>
  <si>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</si>
  <si>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</si>
  <si>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2021_OTSKP</t>
  </si>
  <si>
    <t>PP</t>
  </si>
  <si>
    <t>PROVIZORNÍ CENA  
cena za zaměření skutečného provedení stavby výškopisné i polohopisné ve 4 vyhotoveních (grafika + cd)</t>
  </si>
  <si>
    <t>VV</t>
  </si>
  <si>
    <t>zaměření skutečného provedení stavby na objekty SO 134, SO 431. 
Celkem 6,0 =6,000 [A] hm</t>
  </si>
  <si>
    <t>02944</t>
  </si>
  <si>
    <t>OSTAT POŽADAVKY - DOKUMENTACE SKUTEČ PROVEDENÍ V DIGIT FORMĚ</t>
  </si>
  <si>
    <t>KPL</t>
  </si>
  <si>
    <t>dokumentace skutečného provedení stavby na objekty SO 134, SO 431.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</si>
  <si>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</si>
  <si>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</si>
  <si>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134, SO 431: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</si>
  <si>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</si>
  <si>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</si>
  <si>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</si>
  <si>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</si>
  <si>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134, SO 431.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</si>
  <si>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134, SO 431.  
Celkem 6,0 =6,000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</si>
  <si>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</si>
  <si>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</si>
  <si>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</si>
  <si>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</si>
  <si>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134.1</t>
  </si>
  <si>
    <t>Chodníky - uznatelné náklady</t>
  </si>
  <si>
    <t>014102</t>
  </si>
  <si>
    <t>POPLATKY ZA SKLÁDKU</t>
  </si>
  <si>
    <t>T</t>
  </si>
  <si>
    <t>Poplatky za uložení zemin a přebytků výkopku.  
položka 12110: 140,600=140,600 [A] 
položka 12373A:  130,600=130,600 [B] 
položka 12373B:  234,300=234,300 [C] 
mínus položka 17170: -45,6=-45,600 [D] 
mínus položka 18230 z SO 134.2: -124,60=- 124,600 [E] 
Celkem: A+B+C+D+E=335,300 [F] m3 
Celkem F*2,0=670,600 [G] t</t>
  </si>
  <si>
    <t>014112</t>
  </si>
  <si>
    <t>POPLATKY ZA SKLÁDKU TYP S-IO (INERTNÍ ODPAD)</t>
  </si>
  <si>
    <t>Poplatky za uložení stavebních sutí a kamene.   
položka  11318: 1,2*2,5=3,000 [A] 
položka  11334: 3,15*2,5=7,875 [B] 
položka  11351: 0,1*11,0*2,5=2,750 [C] 
Celkem: A+B+C=13,625 [D] t</t>
  </si>
  <si>
    <t>014132</t>
  </si>
  <si>
    <t>POPLATKY ZA SKLÁDKU TYP S-NO (NEBEZPEČNÝ ODPAD)</t>
  </si>
  <si>
    <t>Poplatky za uložení nebezpečného odpadu.  
celkem položka 11333: 34,80*2,2=76,560 [A] t</t>
  </si>
  <si>
    <t>Zemní práce</t>
  </si>
  <si>
    <t>11318</t>
  </si>
  <si>
    <t>ODSTRANĚNÍ KRYTU ZPEVNĚNÝCH PLOCH Z DLAŽDIC</t>
  </si>
  <si>
    <t>M3</t>
  </si>
  <si>
    <t>včetně odvozu na skládku dle ZOP do dodavatelem určené vzdálenosti</t>
  </si>
  <si>
    <t>odstranění zámkové dlažby a dlaždic plocha * tl.0,80m: 
v km 0,055:14,0*0,08=1,120 [A] 
v km 0,480: 1,0*0,08=0,080 [B] 
Celkem: A+B=1,200 [C] m3</t>
  </si>
  <si>
    <t>11333</t>
  </si>
  <si>
    <t>ODSTRANĚNÍ PODKLADU ZPEVNĚNÝCH PLOCH S ASFALT POJIVEM</t>
  </si>
  <si>
    <t>vč. odvozu na trvalou skládku v dodavatelem definované vzálenosti 
odstranění asf. krytu pod chodníky 
v km 0,000-0,030: (14,0+12,0+88,0)*0,1=11,400 [A] 
v km 0,090-0,180:  (18,0+63,0)*0,1=8,100 [B]  
v km 0,200-0,220:  38,0*0,1=3,800 [C] 
v km 0,200-0,320: (30,0+8,0)*0,1=3,800 [D] 
v km 0,370-0,440: 41,0*0,1+36,0*0,1=7,700 [E] 
Celkem: A+B+C+D+E=34,800 [F] m3</t>
  </si>
  <si>
    <t>11334</t>
  </si>
  <si>
    <t>ODSTRANĚNÍ PODKLADU ZPEVNĚNÝCH PLOCH S CEMENT POJIVEM</t>
  </si>
  <si>
    <t>vč. odvozu na trvalou skládku v dodavatelem definované vzálenosti 
v km 0,110: 6,0*0,15=0,900 [A] 
v km 0,230 bet. panel: 3,0*1,0*0,15=0,450 [B] 
v km 0,255: 8,0*0,15=1,200 [C] 
v km 0,280: 4,0*0,15=0,600 [D] 
Celkem: A+B+C+D=3,150 [E] m3</t>
  </si>
  <si>
    <t>7</t>
  </si>
  <si>
    <t>11351</t>
  </si>
  <si>
    <t>ODSTRANĚNÍ ZÁHONOVÝCH OBRUBNÍKŮ</t>
  </si>
  <si>
    <t>M</t>
  </si>
  <si>
    <t>vč. odvozu na trvalou skládku v dodavatelem definované vzdálenosti 
v km 0,055:11,0=11,000 [A] m</t>
  </si>
  <si>
    <t>8</t>
  </si>
  <si>
    <t>12110</t>
  </si>
  <si>
    <t>SEJMUTÍ ORNICE NEBO LESNÍ PŮDY</t>
  </si>
  <si>
    <t>vč. odvozu a uložení na dočasnou skládku v dodavatelem definované vzdálenosti 
sejmutí humozní vrstvy vedle chodníků tl. 0,15m : 
v km 0,000-0,100 vlevo: 2,0*76,0*0,15=22,800 [A] m3 
sejmutí humozní vrstvy pod chodníky tl. 0,1m: 
plocha chodníku ozn.1: (56,0+142,0+56,0+136,0+25,0+80,0+45,0+136,0+146,0)*0,1=82,200 [B]  m3 
mínus plochy vstupu do nemovitostí: tl. 60mm: -(3,0+1,5+1,5)*0,1=-0,600 [C] m3 
plocha chodníku ozn.2: (14,0+10,0+17,0+15,0+14,0+19,0+8,0+9,0+8,0+9,0+8,0+8,0+12,0+30,0+13,0+15,0+13,0+21,0+19,0)*0,1=26,200 [D] m3 
mínus plochy sjezdů širších než chodník: -(6,0+10,0+5,0+6,0+9,0+8,0+4,0+6,0+5,0+6,0+5,0+8,0+9,0)*0,1=-8,700 [E] m3 
šířka 1,0m za záhonovou obrubou ozn. B: (38,0+29,0+76,0+56,0+16,0+6,0+5,0+10,0+17,0+31,0+2,0+28,0+68,0+45,0+144,0)*1,0*0,1=57,100 [F] m3 
mínus plochy dlažby, asfaltu a cementu: -(1,2/0,08+34,8/0,1+3,15/0,15)*0,1=-38,400 [G] m3 
Celkem: A+B+C+D+E+F+G=140,600 [H] m3</t>
  </si>
  <si>
    <t>12373</t>
  </si>
  <si>
    <t>A</t>
  </si>
  <si>
    <t>ODKOP PRO SPOD STAVBU SILNIC A ŽELEZNIC TŘ. I</t>
  </si>
  <si>
    <t>vč. odvozu a uložení na trvalou skládku v dodavatelem definované vzdálenosti 
odstranění zeminy a štěrku pod chodníky v zeleni: 
plocha chodníku ozn.1 tl. 0,05: (56,0+142,0+56,0+136,0+25,0+80,0+45,0+136,0+146,0)*0,05=41,100 [A]  m3 
mínus plochy vstupu do nemovitostí: tl. 60mm: -(3,0+1,5+1,5)*0,05=-0,300 [B] m3 
plocha chodníku ozn.2 tl. 0,35: (14,0+10,0+17,0+15,0+14,0+19,0+8,0+9,0+8,0+9,0+8,0+8,0+12,0+30,0+13,0+15,0+13,0+21,0+19,0)*0,35=91,700 [C] m3 
mínus plochy sjezdů širších než chodník: -(6,0+10,0+5,0+6,0+9,0+8,0+4,0+6,0+5,0+6,0+5,0+8,0+9,0)*0,35=-30,450 [D] 
šířka 1,0m za záhonovou obrubou ozn. B tl. 0,05m: (38,0+29,0+76,0+56,0+16,0+6,0+5,0+10,0+17,0+31,0+2,0+28,0+68,0+45,0+144,0)*1,0*0,05=28,550 [E] m3 
Celkem: A+B+C+D+E=130,600 [F] m3</t>
  </si>
  <si>
    <t>B</t>
  </si>
  <si>
    <t>vč. odvozu a uložení na trvalou skládku v dodavatelem definované vzdálenosti 
sanace podloží,  odstranění zeminy v místech sanací pod chodníky v zeleni: 
plocha chodníku ozn.1 tl. 0,15: (56,0+142,0+56,0+136,0+25,0+80,0+45,0+136,0+146,0)*0,15=123,300 [A]  m3 
mínus plochy vstupu do nemovitostí: tl. 60mm: -(3,0+1,5+1,5)*0,15=-0,900 [B] m3 
plocha chodníku ozn.2 tl. 0,15: (14,0+10,0+17,0+15,0+14,0+19,0+8,0+9,0+8,0+9,0+8,0+8,0+12,0+30,0+13,0+15,0+13,0+21,0+19,0)*0,15=39,300 [C] m3 
mínus plochy sjezdů širších než chodník: -(6,0+10,0+5,0+6,0+9,0+8,0+4,0+6,0+5,0+6,0+5,0+8,0+9,0)*0,15=-13,050 [D] 
šířka 1,0m za záhonovou obrubou ozn. B tl. 0,15m: (38,0+29,0+76,0+56,0+16,0+6,0+5,0+10,0+17,0+31,0+2,0+28,0+68,0+45,0+144,0)*1,0*0,15=85,650 [E] m3 
Celkem: A+B+C+D+E=234,300 [F] m3</t>
  </si>
  <si>
    <t>12573</t>
  </si>
  <si>
    <t>VYKOPÁVKY ZE ZEMNÍKŮ A SKLÁDEK TŘ. I</t>
  </si>
  <si>
    <t>položka 17170:  45,60=45,600 [A] m3</t>
  </si>
  <si>
    <t>12</t>
  </si>
  <si>
    <t>17120</t>
  </si>
  <si>
    <t>ULOŽENÍ SYPANINY DO NÁSYPŮ A NA SKLÁDKY BEZ ZHUTNĚNÍ</t>
  </si>
  <si>
    <t>položka 12110: 140,60=140,600 [A] 
položka 12373A:  130,60=130,600 [B] 
položka 12373B:  234,30=234,300 [C] 
Celkem: A+B+C=505,500 [D] m3</t>
  </si>
  <si>
    <t>13</t>
  </si>
  <si>
    <t>17170</t>
  </si>
  <si>
    <t>ULOŽENÍ SYPANINY DO NÁSYPŮ VRSTEVNATÝCH SE ZHUTNĚNÍM</t>
  </si>
  <si>
    <t>násypové těleso ze zeminy v km 0,000-0,100 vpravo: 0,20*3,0*76,0=45,600 [A] m3</t>
  </si>
  <si>
    <t>14</t>
  </si>
  <si>
    <t>18110</t>
  </si>
  <si>
    <t>ÚPRAVA PLÁNĚ SE ZHUTNĚNÍM V HORNINĚ TŘ. I</t>
  </si>
  <si>
    <t>M2</t>
  </si>
  <si>
    <t>ozn.1: (56,0+142,0+56,0+136,0+25,0+80,0+45,0+136,0+146,0) =822,000 [A] m2 
mínus plochy vstupu do nemovitostí: tl. 60mm: -(3,0+1,5+1,5)=-6,000 [B] m2 
ozn.2: (14,0+10,0+17,0+15,0+14,0+19,0+8,0+9,0+8,0+9,0+8,0+8,0+12,0+30,0+13,0+15,0+13,0+18,0+19,0)=259,000 [C] m2 
mínus plochy sjezdů širších než chodník: -(6,0+10,0+5,0+6,0+9,0+8,0+4,0+6,0+5,0+6,0+5,0+8,0+9,0)=-87,000 [D] m2 
šířka 1,0m za záhonovou obrubou ozn. B: (38,0+29,0+76,0+56,0+16,0+6,0+5,0+10,0+17,0+31,0+2,0+28,0+68,0+45,0+144,0)*1,0=571,000 [E] m2 
Celkem: A+B+C+D+E=1 559,000 [F]  m2</t>
  </si>
  <si>
    <t>Komunikace</t>
  </si>
  <si>
    <t>15</t>
  </si>
  <si>
    <t>56333</t>
  </si>
  <si>
    <t>VOZOVKOVÉ VRSTVY ZE ŠTĚRKODRTI TL. DO 150MM</t>
  </si>
  <si>
    <t>vrstva ŠDa fr. 0-32 tl. 150 mm 
ozn.1: (56,0+142,0+56,0+136,0+25,0+80,0+45,0+136,0+146,0) =822,000 [A] m2 
mínus plochy vstupu do nemovitostí: tl. 60mm: -(3,0+1,5+1,5)=-6,000 [B] m2 
ozn.2, 2x plocha: 2* (14,0+10,0+17,0+15,0+14,0+19,0+8,0+9,0+8,0+9,0+8,0+8,0+12,0+30,0+13,0+15,0+13,0+18,0+19,0)=518,000 [C] m2 
mínus plochy sjezdů širších než chodník: -2*(6,0+10,0+5,0+6,0+9,0+8,0+4,0+6,0+5,0+6,0+5,0+8,0+9,0)=- 174,000 [D] m2 
Celkem: A+B+C+D=1 160,000 [E] m2</t>
  </si>
  <si>
    <t>16</t>
  </si>
  <si>
    <t>sanace podloží chodníku, vrstva ŠDa fr. 0-32 tl. 150 mm 
ozn.1: (56,0+142,0+56,0+136,0+25,0+80,0+45,0+136,0+146,0) =822,000 [A] m2 
mínus plochy vstupu do nemovitostí: tl. 60mm: -(3,0+1,5+1,5)=-6,000 [B] m2 
ozn.2: (14,0+10,0+17,0+15,0+14,0+19,0+8,0+9,0+8,0+9,0+8,0+8,0+12,0+30,0+13,0+15,0+13,0+18,0+19,0)=259,000 [C] m2 
mínus plochy sjezdů širších než chodník: -(6,0+10,0+5,0+6,0+9,0+8,0+4,0+6,0+5,0+6,0+5,0+8,0+9,0)=-87,000 [D] m2 
šířka 1,0m za záhonovou obrubou ozn. B: (38,0+29,0+76,0+56,0+16,0+6,0+5,0+10,0+17,0+31,0+2,0+28,0+68,0+45,0+144,0)*1,0=571,000 [E] m2 
Celkem: A+B+C+D+E=1 559,000 [F]  m2</t>
  </si>
  <si>
    <t>17</t>
  </si>
  <si>
    <t>582611</t>
  </si>
  <si>
    <t>KRYTY Z BETON DLAŽDIC SE ZÁMKEM ŠEDÝCH TL 60MM DO LOŽE Z KAM</t>
  </si>
  <si>
    <t>dlažba šedá v chodníku tl. 60 mm 200x100x60mm, do lože z drti tl. 30 mm: (celková plocha chodníků) - (signální, varovné a konstastní pásy tl. 60mm):   
Bude použita dlažba bez zkosených hran, tedy bez fazety. 
konstrukce chodníku ozn. 1, plocha: 
ozn.1: 56,0+142,0+56,0+136,0+25,0+80,0+45,0+136,0+146,0 - ((2,7+1,7+1,5+1,5)*0,8 +( 3,6+4,2+3,6+9,4+3,8+2,7+2,7+3,1+3,1+3,2+3,5+3,5+2,6+3,1+3,1+2*13*0,6)*0,4 +(2*12,0*0,4))=778,160 [A] m2 
mínus plochy vstupu do nemovitostí: tl. 60mm: -(3,0+1,5+1,5)=-6,000 [B] m2 
Celkem: A+B=772,160 [C] m2</t>
  </si>
  <si>
    <t>18</t>
  </si>
  <si>
    <t>582612</t>
  </si>
  <si>
    <t>KRYTY Z BETON DLAŽDIC SE ZÁMKEM ŠEDÝCH TL 80MM DO LOŽE Z KAM</t>
  </si>
  <si>
    <t>dlažba šedá v chodníku tl. 80 mm 200x100x80mm, do lože z drti tl. 30 mm: (celková plocha chodníků) - (varovné pásy  a umělá vodící linie tl. 80mm): 
Bude použita dlažba bez zkosených hran, tedy bez fazety. 
konstrukce sjezdu v chodníku ozn. 2, plocha: 
ozn.2: 14,0+10,0+17,0+15,0+14,0+19,0+8,0+9,0+8,0+9,0+8,0+8,0+12,0+30,0+13,0+15,0+13,0+18,0+19,0 - ((5,0+5,0+5,0+6,0+5,0+6,0+6,0+6,0+5,0+6,0+5,0+7,0+7,0+7,0+5,0+6,0+5,0+6,0+6,0)*0,4 + 5,0*0,4)=213,400 [A] 
mínus plochy sjezdů širších než chodník: -(6,0+10,0+5,0+6,0+9,0+8,0+4,0+6,0+5,0+6,0+5,0+8,0+9,0 -(6,0)*0,4)=-84,600 [B] m2 
Celkem: A+B=128,800 [C] m2</t>
  </si>
  <si>
    <t>19</t>
  </si>
  <si>
    <t>58261A</t>
  </si>
  <si>
    <t>KRYTY Z BETON DLAŽDIC SE ZÁMKEM BAREV RELIÉF TL 60MM DO LOŽE Z KAM</t>
  </si>
  <si>
    <t>dlažba červená reliéfní v chodníku (signální, varovné a konstastní pásy) tl. 60 mm 200x100x60mm, do lože z drti tl. 30 mm 
Bude použita dlažba bez zkosených hran, tedy bez fazety. 
(2,7+1,7+1,5+1,5)*0,8 +( 3,6+4,2+3,6+9,4+3,8+2,7+2,7+3,1+3,1+3,2+3,5+3,5+2,6+3,1+3,1+2*13*0,6)*0,4=34,240 [A] m2</t>
  </si>
  <si>
    <t>20</t>
  </si>
  <si>
    <t>58261B</t>
  </si>
  <si>
    <t>KRYTY Z BETON DLAŽDIC SE ZÁMKEM BAREV RELIÉF TL 80MM DO LOŽE Z KAM</t>
  </si>
  <si>
    <t>dlažba červená reliéfní v chodníku (varovný pás) tl. 80 mm 200x100x80mm, do lože z drti tl. 40 mm 
Bude použita dlažba bez zkosených hran, tedy bez fazety. 
(5,0+5,0+5,0+6,0+5,0+6,0+6,0+6,0+5,0+6,0+5,0+7,0+7,0+7,0+5,0+6,0+5,0+6,0+6,0)*0,4=43,600 [A] m2 
mínus plochy sjezdů širších než chodník: -(6,0)*0,4=-2,400 [B] m2 
Celkem: A+B=41,200 [C] m2</t>
  </si>
  <si>
    <t>21</t>
  </si>
  <si>
    <t>582624</t>
  </si>
  <si>
    <t>KRYTY Z BETON DLAŽDIC SE ZÁMKEM BAREV TL 60MM DO LOŽE Z MC</t>
  </si>
  <si>
    <t>dlažba červená, konstrastní barevný pás v místě nástupiště tl. 60 mm 200x100x60mm, do lože z drti tl. 30 mm 
Bude použita dlažba bez zkosených hran, tedy bez fazety. 
2*12,0*0,4=9,600 [A] m2</t>
  </si>
  <si>
    <t>22</t>
  </si>
  <si>
    <t>582628</t>
  </si>
  <si>
    <t>KRYTY Z BETON DLAŽDIC SE ZÁMKEM ŠEDÝCH RELIÉF TL 80MM DO LOŽE Z MC</t>
  </si>
  <si>
    <t>umělá vodící linie, šedá dlaždice 200/200/80mm s vodící linií tvaru trapéz tl. 80mm 
Bude použita dlažba bez zkosených hran, tedy bez fazety. 
5,0*0,4=2,000 [A] m2</t>
  </si>
  <si>
    <t>Potrubí</t>
  </si>
  <si>
    <t>23</t>
  </si>
  <si>
    <t>89921</t>
  </si>
  <si>
    <t>VÝŠKOVÁ ÚPRAVA POKLOPŮ</t>
  </si>
  <si>
    <t>KUS</t>
  </si>
  <si>
    <t>celkem 2 ks=2,000 [A]</t>
  </si>
  <si>
    <t>24</t>
  </si>
  <si>
    <t>89923</t>
  </si>
  <si>
    <t>VÝŠKOVÁ ÚPRAVA KRYCÍCH HRNCŮ</t>
  </si>
  <si>
    <t>celkem 6 ks=6,000 [A]</t>
  </si>
  <si>
    <t>Ostatní konstrukce a práce</t>
  </si>
  <si>
    <t>25</t>
  </si>
  <si>
    <t>91710</t>
  </si>
  <si>
    <t>OBRUBY Z BETONOVÝCH PALISÁD</t>
  </si>
  <si>
    <t>betonová palisáda 600/180/120mm (výška, šířka, délka) z C35/45-XF4,XD3 do betonového lože C20/25 nXF3 
délka 2,0m: 11,0=11,000 [A]</t>
  </si>
  <si>
    <t>26</t>
  </si>
  <si>
    <t>917211</t>
  </si>
  <si>
    <t>ZÁHONOVÉ OBRUBY Z BETONOVÝCH OBRUBNÍKŮ ŠÍŘ 50MM</t>
  </si>
  <si>
    <t>záhonový obrubník 500/250/50mm z C35/45-XF4,XD3 do betonového lože C20/25 nXF3,  
ozn. B:  38,0+29,0+76,0+56,0+16,0+6,0+5,0+10,0+17,0+31,0+2,0+28,0+68,0+45,0+144,0=571,000 [A]</t>
  </si>
  <si>
    <t>27</t>
  </si>
  <si>
    <t>919112</t>
  </si>
  <si>
    <t>ŘEZÁNÍ ASFALTOVÉHO KRYTU VOZOVEK TL DO 100MM</t>
  </si>
  <si>
    <t>řezání krytu stávajících asfaltových chodníků v km 0,010: 3,5+2,5=6,000 [A] m</t>
  </si>
  <si>
    <t>28</t>
  </si>
  <si>
    <t>919133</t>
  </si>
  <si>
    <t>ŘEZÁNÍ BETONOVÝCH KONSTRUKCÍ TL DO 150MM</t>
  </si>
  <si>
    <t>řezání bet. kcí ve stávajících vjezdech: 
v km 0,210: 4,0=4,000 [A]</t>
  </si>
  <si>
    <t>SO 134.2</t>
  </si>
  <si>
    <t>Chodníky - neuznatelné náklady</t>
  </si>
  <si>
    <t>Poplatky za uložení zemin a přebytků výkopku.  
položka 12110:  9,30=9,300 [A] 
položka 12373A:  45,45=45,450 [B] 
položka 12373B:  29,25=29,250 [C] 
položka 13273: 33,971=33,971 [D] 
Celkem: A+B+C+D=117,971 [E] m3 
Celkem: E*2,0=235,942 [F] t</t>
  </si>
  <si>
    <t>Poplatky za uložení stavebních sutí a kamene.   
položka  11318: 0,8*2,5=2,000 [A] 
položka  11334: 0,525*2,5=1,313 [B] 
položka  11351: 0,1*10,0*2,5=2,500 [C] 
položka  89911G: 6,0*0,1*2,5=1,500 [D] 
položka 96688: 3,0*1,0*2,5=7,500 [E] 
Celkem: A+B+C+D+E=14,813 [F] t</t>
  </si>
  <si>
    <t>Poplatky za uložení nebezpečného odpadu.  
celkem položka 11333: 3,00*2,2=6,600 [A]</t>
  </si>
  <si>
    <t>014211</t>
  </si>
  <si>
    <t>POPLATKY ZA ZEMNÍK - ORNICE</t>
  </si>
  <si>
    <t>nákup ornice, ohumusování tl. 0,05m: 
položka 18231: 925,0*0,05=46,250 [A] m3</t>
  </si>
  <si>
    <t>odstranění zámkové dlažby a dlaždic plocha * tl.: 
v km 0,225: 10,0*0,08=0,800 [A] m3</t>
  </si>
  <si>
    <t>vč. odvozu na trvalou skládku v dodavatelem definované vzdálenosti 
odstranění asf. krytu pod chodníky 
v km 0,090-0,180 vpravo:  30,0*0,1=3,000 [A] m3</t>
  </si>
  <si>
    <t>vč. odvozu na trvalou skládku v dodavatelem definované vzálenosti 
v km 0,155: 1,5*0,15=0,225 [A] m3 
v km 0,210: 2,0*0,15=0,300 [B] m3 
Celkem: A+B=0,525 [C] m3</t>
  </si>
  <si>
    <t>vč. odvozu na trvalou skládku v dodavatelem definované vzdálenosti 
v km 0,225: 10,0=10,000 [A] m</t>
  </si>
  <si>
    <t>vč. odvozu a uložení na dočasnou skládku v dodavatelem definované vzdálenosti 
sejmutí humozní vrstvy pod chodníky tl. 0,1m: 
mínus plochy vstupu do nemovitostí: tl. 60mm: (3,0+1,5+1,5)*0,1=0,600 [A] m3 
plochy sjezdů širších než chodník: (6,0+10,0+5,0+6,0+9,0+8,0+4,0+6,0+5,0+6,0+5,0+8,0+9,0)*0,1=8,700 [B] m3 
Celkem: A+B=9,300 [C] m3</t>
  </si>
  <si>
    <t>vč. odvozu a uložení na trvalou skládku v dodavatelem definované vzdálenosti 
odstranění zeminy a štěrku pod chodníky v zeleni: 
plocha chodníku ozn.1 tl. 0,05: (32,0+2,0+3,0+2,0)*0,05=1,950 [A]  m3 
plochy vstupu do nemovitostí: tl. 60mm: (3,0+1,5+1,5)*0,05=0,300 [B] m3 
plocha chodníku ozn.2 tl. 0,35: (16,0+6,0+10,0)*0,35=11,200 [C] m3 
plochy sjezdů širších než chodník: (6,0+10,0+5,0+6,0+9,0+8,0+4,0+6,0+5,0+6,0+5,0+8,0+9,0)*0,35=30,450 [D] 
šířka 1,0m za záhonovou obrubou ozn. B tl. 0,05m: (8,0+4,0+3,0+6,0+5,0+5,0)*1,0*0,05=1,550 [E] m3 
Celkem: A+B+C+D+E=45,450 [F] m3</t>
  </si>
  <si>
    <t>vč. odvozu a uložení na trvalou skládku v dodavatelem definované vzdálenosti 
sanace podloží,  odstranění zeminy v místech sanací pod chodníky v zeleni: 
plocha chodníku ozn.1 tl. 0,15: (32,0+2,0+3,0+2,0)*0,15=5,850 [A]  m3 
plochy vstupu do nemovitostí: tl. 60mm: (3,0+1,5+1,5)*0,15=0,900 [B] m3 
plocha chodníku ozn.2 tl. 0,15: (16,0+6,0+10,0)*0,15=4,800 [C] m3 
plochy sjezdů širších než chodník: (6,0+10,0+5,0+6,0+9,0+8,0+4,0+6,0+5,0+6,0+5,0+8,0+9,0)*0,15=13,050 [D] 
šířka 1,0m za záhonovou obrubou ozn. B tl. 0,15m: (8,0+4,0+3,0+6,0+5,0+5,0)*1,0*0,15=4,650 [E] m3 
Celkem: A+B+C+D+E=29,250 [F] m3</t>
  </si>
  <si>
    <t>položka 18231: 925,0*0,05=46,250 [A] m3</t>
  </si>
  <si>
    <t>13273</t>
  </si>
  <si>
    <t>HLOUBENÍ RÝH ŠÍŘ DO 2M PAŽ I NEPAŽ TŘ. I</t>
  </si>
  <si>
    <t>vč. odvozu a uložení na trvalou skládku v dodavatelem definované vzdálenosti 
rýhy pro přípojky od lapače střešních splavenin * hl. 1,35* šířka 1,0m: (3,0+3,0+5,0)*1,35*1,0=14,850 [A] 
rýhy pro silniční obruby: (24,0+7,0)*0,4*0,3=3,720 [B] 
rýhy pro šachty: počet šachet* hl. 1,50 m prům. š. 1,85*1,85m: 3*1,50*(1,85*1,85)=15,401 [C] 
Celkem: A+B+C=33,971 [D]  m3</t>
  </si>
  <si>
    <t>položka 12110:  9,30=9,300 [A] 
položka 12373A:  45,45=45,450 [B] 
položka 12373B:  29,25=29,250 [C] 
položka 13273:  33,971=33,971 [D] 
Celkem: A+B+C+D=117,971 [E] m3</t>
  </si>
  <si>
    <t>17581</t>
  </si>
  <si>
    <t>OBSYP POTRUBÍ A OBJEKTŮ Z NAKUPOVANÝCH MATERIÁLŮ</t>
  </si>
  <si>
    <t>pro přípojky od lapače střešních splavenin * hl. 1,20* šířka 1,0m: (3,0+3,0+5,0)*1,20*1,0=13,200 [A] m3 
pro šachty: počet šachet* hl. 1,50 m prům. š. 1,85*1,85m -(0,55*0,55m šachta):  3*1,50*(1,85*1,85-0,55*0,55)=14,040 [B] 
Celkem: A+B=27,240 [C] m3</t>
  </si>
  <si>
    <t>ozn.1: (32,0+2,0+3,0+2,0) =39,000 [A] m2 
plochy vstupu do nemovitostí: tl. 60mm: 3,0+1,5+1,5=6,000 [B] m2 
ozn.2: (16,0+6,0+10,0)=32,000 [C] m2 
plochy sjezdů širších než chodník: (6,0+10,0+5,0+6,0+9,0+8,0+4,0+6,0+5,0+6,0+5,0+8,0+9,0)=87,000 [D] m2 
šířka 1,0m za záhonovou obrubou ozn. B: (8,0+4,0+3,0+6,0+5,0+5,0)*1,0=31,000 [E] m2 
Celkem: A+B+C+D+E=195,000 [F]  m2</t>
  </si>
  <si>
    <t>18230</t>
  </si>
  <si>
    <t>ROZPROSTŘENÍ ORNICE V ROVINĚ</t>
  </si>
  <si>
    <t>ohumusování sejmutou ornicí tl. 0,20m : 
šířka 1,0m za záhonovou obrubou ozn. B: (38,0+29,0+76,0+56,0+16,0+6,0+5,0+10,0+17,0+31,0+2,0+28,0+68,0+45,0+144,0)*1,0=571,000 [A] m2 
plocha v km 0,020-0,040: 52,0=52,000 [B] m2 
Celkem: (A+B)*0,20=124,600 [C] m3</t>
  </si>
  <si>
    <t>18231</t>
  </si>
  <si>
    <t>ROZPROSTŘENÍ ORNICE V ROVINĚ V TL DO 0,10M</t>
  </si>
  <si>
    <t>ohumusování nakoupenou ornicí tl. 0,05m 
humozní vrstvy vedle chodníků 
v km 0,000-0,100 vlevo: 2,0*76,0=152,000 [A] m2 
humozní vrstvy pod chodníky 
šířka 1,0m za záhonovou obrubou ozn. B: (38,0+29,0+76,0+56,0+16,0+6,0+5,0+10,0+17,0+31,0+2,0+28,0+68,0+45,0+144,0)*1,0=571,000 [B] m2 
plocha v km 0,020-0,040: 52,0=52,000 [C] 
plocha v km 0,110: 24,0=24,000 [D] 
plocha v km 0,165-0,240:30,0+32,0+22,0+42,0=126,000 [E] 
Celkem: A+B+C+D+E=925,000 [F] m2</t>
  </si>
  <si>
    <t>18241</t>
  </si>
  <si>
    <t>ZALOŽENÍ TRÁVNÍKU RUČNÍM VÝSEVEM</t>
  </si>
  <si>
    <t>ohumusování svahů ornicí 
položka 18231: 925,0=925,000 [A] m2</t>
  </si>
  <si>
    <t>18247</t>
  </si>
  <si>
    <t>OŠETŘOVÁNÍ TRÁVNÍKU</t>
  </si>
  <si>
    <t>Vodorovné konstrukce</t>
  </si>
  <si>
    <t>45157</t>
  </si>
  <si>
    <t>PODKLADNÍ A VÝPLŇOVÉ VRSTVY Z KAMENIVA TĚŽENÉHO</t>
  </si>
  <si>
    <t>pro přípojky od lapače střešních splavenin * hl. 0,15* šířka 1,0m: (3,0+3,0+5,0)*0,15*1,0=1,650 [A]</t>
  </si>
  <si>
    <t>vrstva ŠDa fr. 0-32 tl. 150 mm 
ozn.1: (32,0+2,0+3,0+2,0) =39,000 [A] m2 
plochy vstupu do nemovitostí: tl. 60mm: 3,0+1,5+1,5=6,000 [B] m2 
ozn.2, 2x plocha: 2* (16,0+6,0+10,0)=64,000 [C] m2 
plochy sjezdů širších než chodník: 2*(6,0+10,0+5,0+6,0+9,0+8,0+4,0+6,0+5,0+6,0+5,0+8,0+9,0)=174,000 [D] m2 
Celkem: A+B+C+D=283,000 [E] m2</t>
  </si>
  <si>
    <t>sanace podloží chodníku, vrstva ŠDa fr. 0-32 tl. 150 mm 
ozn.1: (32,0+2,0+3,0+2,0) =39,000 [A] m2 
plochy vstupu do nemovitostí: tl. 60mm: 3,0+1,5+1,5=6,000 [B] m2 
ozn.2: (16,0+6,0+10,0)=32,000 [C] m2 
plochy sjezdů širších než chodník: (6,0+10,0+5,0+6,0+9,0+8,0+4,0+6,0+5,0+6,0+5,0+8,0+9,0)=87,000 [D] m2 
šířka 1,0m za záhonovou obrubou ozn. B: (8,0+4,0+3,0+6,0+5,0+5,0)*1,0=31,000 [E] m2 
Celkem: A+B+C+D+E=195,000 [F]  m2</t>
  </si>
  <si>
    <t>dlažba šedá v chodníku tl. 60 mm 200x100x60mm, do lože z drti tl. 30 mm: (celková plocha chodníků) - (signální, varovné a konstastní pásy tl. 60mm):   
Bude použita dlažba bez zkosených hran, tedy bez fazety. 
konstrukce chodníku ozn. 1, plocha: 
ozn.1 v km 0,130-2,240 vpravo:  32,0+2,0+3,0+2,0 - (2,1+0,6)*0,4=37,920 [A] m2 
plochy vstupu do nemovitostí: tl. 60mm: 3,0+1,5+1,5=6,000 [B] m2 
Celkem: A+B=43,920 [C] m2</t>
  </si>
  <si>
    <t>dlažba šedá v chodníku tl. 80 mm 200x100x80mm, do lože z drti tl. 30 mm: (celková plocha chodníků) - (varovné pásy  a umělá vodící linie tl. 80mm): 
Bude použita dlažba bez zkosených hran, tedy bez fazety. 
konstrukce sjezdu chodníku ozn. 2, plocha: 
ozn.2 v km 0,130-2,240 vpravo: 16,0+6,0+10,0-(10,0)*0,4=28,000 [A] m2 
plochy sjezdů širších než chodník: 6,0+10,0+5,0+6,0+9,0+8,0+4,0+6,0+5,0+6,0+5,0+8,0+9,0-(6,0)*0,4=84,600 [B] m2 
Celkem: A+B=112,600 [C] m2</t>
  </si>
  <si>
    <t>dlažba červená reliéfní v chodníku (signální, varovné a konstastní pásy) tl. 60 mm 200x100x60mm, do lože z drti tl. 30 mm 
Bude použita dlažba bez zkosených hran, tedy bez fazety. 
(2,1+0,6)*0,4=1,080 [A] m2</t>
  </si>
  <si>
    <t>dlažba červená reliéfní v chodníku (varovný pás) tl. 80 mm 200x100x80mm, do lože z drti tl. 40 mm 
Bude použita dlažba bez zkosených hran, tedy bez fazety. 
10,0*0,4=4,000 [A] m2 
plochy sjezdů širších než chodník: (6,0)*0,4=2,400 [B] m2 
Celkem: A+B=6,400 [C] m2</t>
  </si>
  <si>
    <t>Přidružená stavební výroba</t>
  </si>
  <si>
    <t>711117</t>
  </si>
  <si>
    <t>IZOLACE BĚŽNÝCH KONSTRUKCÍ PROTI ZEMNÍ VLHKOSTI Z PE FÓLIÍ</t>
  </si>
  <si>
    <t>nopová folie š. 0,5 m podél  zdi domu v km 0,130-0,150 vpravo:  23,0*0,5=11,500 [A] m2</t>
  </si>
  <si>
    <t>29</t>
  </si>
  <si>
    <t>72124</t>
  </si>
  <si>
    <t>LAPAČE STŘEŠNÍCH SPLAVENIN</t>
  </si>
  <si>
    <t>plastový střešní lapač splavenin, v km 0,132 ,  0,232 a 0,242: 3,0=3,000 [A]</t>
  </si>
  <si>
    <t>30</t>
  </si>
  <si>
    <t>87433</t>
  </si>
  <si>
    <t>POTRUBÍ Z TRUB PLASTOVÝCH ODPADNÍCH DN DO 150MM</t>
  </si>
  <si>
    <t>přípojky od lapačů splavenin - PP potrubí SN 12 DN 150 mm 
3,0+3,0+5,0=11,000 [A]</t>
  </si>
  <si>
    <t>31</t>
  </si>
  <si>
    <t>894458</t>
  </si>
  <si>
    <t>ŠACHTY KANAL ZE ŽELEZOBET VČET VÝZT NA POTRUBÍ DN DO 600MM</t>
  </si>
  <si>
    <t>šachta žb. s monolitickým dnem C30/37-XF2, XC2: Š1 celk. výšky 1,50 m včetně podkladní betonové desky, litinový poklop s rámem/s mříží zatížení D400: 
Š10, Š13, Š14: 3,0=3,000 [A] ks</t>
  </si>
  <si>
    <t>32</t>
  </si>
  <si>
    <t>89911G</t>
  </si>
  <si>
    <t>LITINOVÝ POKLOP D400</t>
  </si>
  <si>
    <t>výměna poklopu na revizních šachtách kanalizace: 
KRUHOVÝ POKLOP Š19, Š2, Š13: 3,0=3,000 [A] 
KRUHOVÝ POKLOP S MŘÍŽÍ Š9, Š12, Š11:  3,0=3,000 [B] 
Celkem: A+B=6,000 [C] ks</t>
  </si>
  <si>
    <t>33</t>
  </si>
  <si>
    <t>914921a</t>
  </si>
  <si>
    <t>SLOUPKY A STOJKY DOPRAVNÍCH ZNAČEK Z OCEL TRUBEK DO PATKY - DODÁVKA A MONTÁŽ</t>
  </si>
  <si>
    <t>ochranný sloupek ocelový do bet. patky v km 0,095 vlevo, průměr 160mm výška 1200mm, barva reflexníčerná/žlutá: 
1,0=1,000 [A] ks</t>
  </si>
  <si>
    <t>34</t>
  </si>
  <si>
    <t>záhonový obrubník 500/250/50mm z C35/45-XF4,XD3 do betonového lože C20/25 nXF3,  
ozn. B v km 0,130-0,240 vpravo:  8,0+4,0+3,0+6,0+5,0+5,0=31,000 [A]</t>
  </si>
  <si>
    <t>35</t>
  </si>
  <si>
    <t>917224</t>
  </si>
  <si>
    <t>SILNIČNÍ A CHODNÍKOVÉ OBRUBY Z BETONOVÝCH OBRUBNÍKŮ ŠÍŘ 150MM</t>
  </si>
  <si>
    <t>obrubníky 250/150/1000 do betonového lože C 20/25 nXF3  
ozn A:  
v km 0,220: 24,0=24,000 [A] 
v km 0,390: 7,0=7,000 [B] 
Celkem: A+B=31,000 [C] m</t>
  </si>
  <si>
    <t>36</t>
  </si>
  <si>
    <t>919123</t>
  </si>
  <si>
    <t>ŘEZÁNÍ BETONOVÉHO KRYTU VOZOVEK TL DO 150MM</t>
  </si>
  <si>
    <t>celkem boční napojení, napojení přípojek drenáží  
v km 1,055:  4,0=4,000 [A] m 
v km 0,210: 4,0=4,000 [B] m 
Celkem: A+B=8,000 [C] m</t>
  </si>
  <si>
    <t>37</t>
  </si>
  <si>
    <t>919142</t>
  </si>
  <si>
    <t>ŘEZÁNÍ ŽELEZOBETONOVÝCH KONSTRUKCÍ TL DO 100MM</t>
  </si>
  <si>
    <t>navrtání a utěsnění kanalizačních odboček DN150mm:  
plastový střešní lapač splavenin, v km 0,132 ,  0,232 a 0,242: 0,5*3,0=1,500 [A] m</t>
  </si>
  <si>
    <t>38</t>
  </si>
  <si>
    <t>96688</t>
  </si>
  <si>
    <t>VYBOURÁNÍ KANALIZAČ ŠACHET KOMPLETNÍCH</t>
  </si>
  <si>
    <t>vč. odvozu na trvalou skládku v dodavatelem definované vzdálenosti 
Š10, Š13, Š14: 3,0=3,000 [A] ks</t>
  </si>
  <si>
    <t>SO 182</t>
  </si>
  <si>
    <t>Dočasné dopravní opatření - uznatelné náklady</t>
  </si>
  <si>
    <t>914132</t>
  </si>
  <si>
    <t>DOPRAVNÍ ZNAČKY ZÁKLADNÍ VELIKOSTI OCELOVÉ FÓLIE TŘ 2 - MONTÁŽ S PŘEMÍSTĚNÍM</t>
  </si>
  <si>
    <t>dle D.3.2. SCHÉMA DOČASNÉHO DOPRAVNÍHO OPATŘENÍ 
na stavbě:  20,0=20,000 [A] ks</t>
  </si>
  <si>
    <t>914133</t>
  </si>
  <si>
    <t>DOPRAVNÍ ZNAČKY ZÁKLADNÍ VELIKOSTI OCELOVÉ FÓLIE TŘ 2 - DEMONTÁŽ</t>
  </si>
  <si>
    <t>na stavbě:  20,0=20,000 [A] ks</t>
  </si>
  <si>
    <t>914139</t>
  </si>
  <si>
    <t>DOPRAV ZNAČKY ZÁKLAD VEL OCEL FÓLIE TŘ 2 - NÁJEMNÉ</t>
  </si>
  <si>
    <t>KSDEN</t>
  </si>
  <si>
    <t>na stavbě:  20,0 * 31 * 4=2 480,000 [A]  ksden</t>
  </si>
  <si>
    <t>916112</t>
  </si>
  <si>
    <t>DOPRAV SVĚTLO VÝSTRAŽ SAMOSTATNÉ - MONTÁŽ S PŘESUNEM</t>
  </si>
  <si>
    <t>dle D.3.2.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</si>
  <si>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</si>
  <si>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</si>
  <si>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</si>
  <si>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</si>
  <si>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</si>
  <si>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*4=248,000 [A] ksden</t>
  </si>
  <si>
    <t>916122</t>
  </si>
  <si>
    <t>DOPRAV SVĚTLO VÝSTRAŽ SOUPRAVA 3KS - MONTÁŽ S PŘESUNEM</t>
  </si>
  <si>
    <t>dle D.3.2.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</si>
  <si>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</si>
  <si>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</si>
  <si>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</si>
  <si>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</si>
  <si>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</si>
  <si>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4=248,000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</si>
  <si>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</si>
  <si>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</si>
  <si>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</si>
  <si>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</si>
  <si>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</si>
  <si>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</si>
  <si>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</si>
  <si>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</si>
  <si>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</si>
  <si>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</si>
  <si>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</si>
  <si>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</si>
  <si>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</si>
  <si>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</si>
  <si>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D.3.2. SCHÉMA DOČASNÉHO DOPRAVNÍHO OPATŘENÍ 
na stavbě, dodávka:  30,0=30,000 [A] ks</t>
  </si>
  <si>
    <t>916363</t>
  </si>
  <si>
    <t>SMĚROVACÍ DESKY Z4 OBOUSTR S FÓLIÍ TŘ 2 - DEMONTÁŽ</t>
  </si>
  <si>
    <t>na stavbě, dodávka:  30,0=30,000 [A] ks</t>
  </si>
  <si>
    <t>916369</t>
  </si>
  <si>
    <t>SMĚROVACÍ DESKY Z4 OBOUSTR S FÓLIÍ TŘ 2 - NÁJEMNÉ</t>
  </si>
  <si>
    <t>na stavbě:  30 * 31 * 4=3 720,000 [A] ksden</t>
  </si>
  <si>
    <t>916712</t>
  </si>
  <si>
    <t>UPEVŇOVACÍ KONSTR - PODKLADNÍ DESKA POD 28KG - MONTÁŽ S PŘESUNEM</t>
  </si>
  <si>
    <t>dle D.3.2. SCHÉMA DOČASNÉHO DOPRAVNÍHO OPATŘENÍ 
na stavbě značka:  2*20,0=40,000 [A] 
na stavbě zábrany Z2: 4*2,0=8,000 [B] 
na stavbě směrovací desky Z4: 1*30,0=30,000 [C] 
Celkem: A+B+C=78,000 [D] ks</t>
  </si>
  <si>
    <t>916713</t>
  </si>
  <si>
    <t>UPEVŇOVACÍ KONSTR - PODKLADNÍ DESKA POD 28KG - DEMONTÁŽ</t>
  </si>
  <si>
    <t>na stavbě značka:  2*20,0=40,000 [A] 
na stavbě zábrany Z2: 4*2,0=8,000 [B] 
na stavbě směrovací desky Z4: 1*30,0=30,000 [C] 
Celkem: A+B+C=78,000 [D] ks</t>
  </si>
  <si>
    <t>916719</t>
  </si>
  <si>
    <t>UPEVŇOVACÍ KONSTR - PODKLAD DESKA POD 28KG - NÁJEMNÉ</t>
  </si>
  <si>
    <t>na stavbě značka:  2*20,0=40,000 [A] 
na stavbě zábrany Z2: 4*2,0=8,000 [B] 
na stavbě směrovací desky Z4: 1*30,0=30,000 [C] 
Celkem: (A+B+C) * 31 * 4 =9 672,000 [D] ksden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</si>
</sst>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</f>
      </c>
      <c s="1"/>
      <c s="1"/>
    </row>
    <row r="7" spans="1:5" ht="12.75" customHeight="1">
      <c r="A7" s="1"/>
      <c s="4" t="s">
        <v>5</v>
      </c>
      <c s="7">
        <f>0+E10+E11+E12+E13+E14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64</v>
      </c>
      <c s="20" t="s">
        <v>65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74</v>
      </c>
      <c s="20" t="s">
        <v>75</v>
      </c>
      <c s="21">
        <f>'SO 134.1'!I3</f>
      </c>
      <c s="21">
        <f>'SO 134.1'!O2</f>
      </c>
      <c s="21">
        <f>C12+D12</f>
      </c>
    </row>
    <row r="13" spans="1:5" ht="12.75" customHeight="1">
      <c r="A13" s="20" t="s">
        <v>187</v>
      </c>
      <c s="20" t="s">
        <v>188</v>
      </c>
      <c s="21">
        <f>'SO 134.2'!I3</f>
      </c>
      <c s="21">
        <f>'SO 134.2'!O2</f>
      </c>
      <c s="21">
        <f>C13+D13</f>
      </c>
    </row>
    <row r="14" spans="1:5" ht="12.75" customHeight="1">
      <c r="A14" s="20" t="s">
        <v>274</v>
      </c>
      <c s="20" t="s">
        <v>275</v>
      </c>
      <c s="21">
        <f>'SO 182'!I3</f>
      </c>
      <c s="21">
        <f>'SO 182'!O2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38.25">
      <c r="A10" s="35" t="s">
        <v>53</v>
      </c>
      <c r="E10" s="36" t="s">
        <v>54</v>
      </c>
    </row>
    <row r="11" spans="1:5" ht="25.5">
      <c r="A11" s="39" t="s">
        <v>55</v>
      </c>
      <c r="E11" s="38" t="s">
        <v>56</v>
      </c>
    </row>
    <row r="12" spans="1:16" ht="12.75">
      <c r="A12" s="25" t="s">
        <v>47</v>
      </c>
      <c s="29" t="s">
        <v>23</v>
      </c>
      <c s="29" t="s">
        <v>57</v>
      </c>
      <c s="25" t="s">
        <v>49</v>
      </c>
      <c s="30" t="s">
        <v>58</v>
      </c>
      <c s="31" t="s">
        <v>59</v>
      </c>
      <c s="32">
        <v>1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25.5">
      <c r="A14" s="39" t="s">
        <v>55</v>
      </c>
      <c r="E14" s="38" t="s">
        <v>60</v>
      </c>
    </row>
    <row r="15" spans="1:16" ht="12.75">
      <c r="A15" s="25" t="s">
        <v>47</v>
      </c>
      <c s="29" t="s">
        <v>22</v>
      </c>
      <c s="29" t="s">
        <v>61</v>
      </c>
      <c s="25" t="s">
        <v>49</v>
      </c>
      <c s="30" t="s">
        <v>62</v>
      </c>
      <c s="31" t="s">
        <v>59</v>
      </c>
      <c s="32">
        <v>1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25.5">
      <c r="A17" s="37" t="s">
        <v>55</v>
      </c>
      <c r="E17" s="38" t="s">
        <v>63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64</v>
      </c>
      <c s="6"/>
      <c s="18" t="s">
        <v>65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66</v>
      </c>
      <c s="25" t="s">
        <v>49</v>
      </c>
      <c s="30" t="s">
        <v>67</v>
      </c>
      <c s="31" t="s">
        <v>59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76.5">
      <c r="A11" s="39" t="s">
        <v>55</v>
      </c>
      <c r="E11" s="38" t="s">
        <v>68</v>
      </c>
    </row>
    <row r="12" spans="1:16" ht="12.75">
      <c r="A12" s="25" t="s">
        <v>47</v>
      </c>
      <c s="29" t="s">
        <v>23</v>
      </c>
      <c s="29" t="s">
        <v>48</v>
      </c>
      <c s="25" t="s">
        <v>49</v>
      </c>
      <c s="30" t="s">
        <v>50</v>
      </c>
      <c s="31" t="s">
        <v>51</v>
      </c>
      <c s="32">
        <v>6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38.25">
      <c r="A14" s="39" t="s">
        <v>55</v>
      </c>
      <c r="E14" s="38" t="s">
        <v>69</v>
      </c>
    </row>
    <row r="15" spans="1:16" ht="12.75">
      <c r="A15" s="25" t="s">
        <v>47</v>
      </c>
      <c s="29" t="s">
        <v>22</v>
      </c>
      <c s="29" t="s">
        <v>70</v>
      </c>
      <c s="25" t="s">
        <v>49</v>
      </c>
      <c s="30" t="s">
        <v>71</v>
      </c>
      <c s="31" t="s">
        <v>59</v>
      </c>
      <c s="32">
        <v>1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63.75">
      <c r="A16" s="35" t="s">
        <v>53</v>
      </c>
      <c r="E16" s="36" t="s">
        <v>72</v>
      </c>
    </row>
    <row r="17" spans="1:5" ht="38.25">
      <c r="A17" s="37" t="s">
        <v>55</v>
      </c>
      <c r="E17" s="38" t="s">
        <v>73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0+O8+O18+O52+O77+O84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</v>
      </c>
      <c s="40">
        <f>0+I8+I18+I52+I77+I84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</v>
      </c>
      <c s="6"/>
      <c s="18" t="s">
        <v>75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47</v>
      </c>
      <c s="29" t="s">
        <v>29</v>
      </c>
      <c s="29" t="s">
        <v>76</v>
      </c>
      <c s="25" t="s">
        <v>49</v>
      </c>
      <c s="30" t="s">
        <v>77</v>
      </c>
      <c s="31" t="s">
        <v>78</v>
      </c>
      <c s="32">
        <v>670.6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02">
      <c r="A11" s="39" t="s">
        <v>55</v>
      </c>
      <c r="E11" s="38" t="s">
        <v>79</v>
      </c>
    </row>
    <row r="12" spans="1:16" ht="12.75">
      <c r="A12" s="25" t="s">
        <v>47</v>
      </c>
      <c s="29" t="s">
        <v>23</v>
      </c>
      <c s="29" t="s">
        <v>80</v>
      </c>
      <c s="25" t="s">
        <v>49</v>
      </c>
      <c s="30" t="s">
        <v>81</v>
      </c>
      <c s="31" t="s">
        <v>78</v>
      </c>
      <c s="32">
        <v>13.625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63.75">
      <c r="A14" s="39" t="s">
        <v>55</v>
      </c>
      <c r="E14" s="38" t="s">
        <v>82</v>
      </c>
    </row>
    <row r="15" spans="1:16" ht="12.75">
      <c r="A15" s="25" t="s">
        <v>47</v>
      </c>
      <c s="29" t="s">
        <v>22</v>
      </c>
      <c s="29" t="s">
        <v>83</v>
      </c>
      <c s="25" t="s">
        <v>49</v>
      </c>
      <c s="30" t="s">
        <v>84</v>
      </c>
      <c s="31" t="s">
        <v>78</v>
      </c>
      <c s="32">
        <v>76.56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25.5">
      <c r="A17" s="37" t="s">
        <v>55</v>
      </c>
      <c r="E17" s="38" t="s">
        <v>85</v>
      </c>
    </row>
    <row r="18" spans="1:18" ht="12.75" customHeight="1">
      <c r="A18" s="6" t="s">
        <v>45</v>
      </c>
      <c s="6"/>
      <c s="42" t="s">
        <v>29</v>
      </c>
      <c s="6"/>
      <c s="27" t="s">
        <v>86</v>
      </c>
      <c s="6"/>
      <c s="6"/>
      <c s="6"/>
      <c s="43">
        <f>0+Q18</f>
      </c>
      <c s="6"/>
      <c r="O18">
        <f>0+R18</f>
      </c>
      <c r="Q18">
        <f>0+I19+I22+I25+I28+I31+I34+I37+I40+I43+I46+I49</f>
      </c>
      <c>
        <f>0+O19+O22+O25+O28+O31+O34+O37+O40+O43+O46+O49</f>
      </c>
    </row>
    <row r="19" spans="1:16" ht="12.75">
      <c r="A19" s="25" t="s">
        <v>47</v>
      </c>
      <c s="29" t="s">
        <v>33</v>
      </c>
      <c s="29" t="s">
        <v>87</v>
      </c>
      <c s="25" t="s">
        <v>49</v>
      </c>
      <c s="30" t="s">
        <v>88</v>
      </c>
      <c s="31" t="s">
        <v>89</v>
      </c>
      <c s="32">
        <v>1.2</v>
      </c>
      <c s="33">
        <v>0</v>
      </c>
      <c s="34">
        <f>ROUND(ROUND(H19,2)*ROUND(G19,3),2)</f>
      </c>
      <c s="31" t="s">
        <v>52</v>
      </c>
      <c r="O19">
        <f>(I19*0)/100</f>
      </c>
      <c t="s">
        <v>27</v>
      </c>
    </row>
    <row r="20" spans="1:5" ht="12.75">
      <c r="A20" s="35" t="s">
        <v>53</v>
      </c>
      <c r="E20" s="36" t="s">
        <v>90</v>
      </c>
    </row>
    <row r="21" spans="1:5" ht="51">
      <c r="A21" s="39" t="s">
        <v>55</v>
      </c>
      <c r="E21" s="38" t="s">
        <v>91</v>
      </c>
    </row>
    <row r="22" spans="1:16" ht="12.75">
      <c r="A22" s="25" t="s">
        <v>47</v>
      </c>
      <c s="29" t="s">
        <v>35</v>
      </c>
      <c s="29" t="s">
        <v>92</v>
      </c>
      <c s="25" t="s">
        <v>49</v>
      </c>
      <c s="30" t="s">
        <v>93</v>
      </c>
      <c s="31" t="s">
        <v>89</v>
      </c>
      <c s="32">
        <v>34.8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102">
      <c r="A24" s="39" t="s">
        <v>55</v>
      </c>
      <c r="E24" s="38" t="s">
        <v>94</v>
      </c>
    </row>
    <row r="25" spans="1:16" ht="12.75">
      <c r="A25" s="25" t="s">
        <v>47</v>
      </c>
      <c s="29" t="s">
        <v>37</v>
      </c>
      <c s="29" t="s">
        <v>95</v>
      </c>
      <c s="25" t="s">
        <v>49</v>
      </c>
      <c s="30" t="s">
        <v>96</v>
      </c>
      <c s="31" t="s">
        <v>89</v>
      </c>
      <c s="32">
        <v>3.15</v>
      </c>
      <c s="33">
        <v>0</v>
      </c>
      <c s="34">
        <f>ROUND(ROUND(H25,2)*ROUND(G25,3),2)</f>
      </c>
      <c s="31" t="s">
        <v>52</v>
      </c>
      <c r="O25">
        <f>(I25*0)/100</f>
      </c>
      <c t="s">
        <v>27</v>
      </c>
    </row>
    <row r="26" spans="1:5" ht="12.75">
      <c r="A26" s="35" t="s">
        <v>53</v>
      </c>
      <c r="E26" s="36" t="s">
        <v>49</v>
      </c>
    </row>
    <row r="27" spans="1:5" ht="76.5">
      <c r="A27" s="39" t="s">
        <v>55</v>
      </c>
      <c r="E27" s="38" t="s">
        <v>97</v>
      </c>
    </row>
    <row r="28" spans="1:16" ht="12.75">
      <c r="A28" s="25" t="s">
        <v>47</v>
      </c>
      <c s="29" t="s">
        <v>98</v>
      </c>
      <c s="29" t="s">
        <v>99</v>
      </c>
      <c s="25" t="s">
        <v>49</v>
      </c>
      <c s="30" t="s">
        <v>100</v>
      </c>
      <c s="31" t="s">
        <v>101</v>
      </c>
      <c s="32">
        <v>11</v>
      </c>
      <c s="33">
        <v>0</v>
      </c>
      <c s="34">
        <f>ROUND(ROUND(H28,2)*ROUND(G28,3),2)</f>
      </c>
      <c s="31" t="s">
        <v>52</v>
      </c>
      <c r="O28">
        <f>(I28*21)/100</f>
      </c>
      <c t="s">
        <v>23</v>
      </c>
    </row>
    <row r="29" spans="1:5" ht="12.75">
      <c r="A29" s="35" t="s">
        <v>53</v>
      </c>
      <c r="E29" s="36" t="s">
        <v>49</v>
      </c>
    </row>
    <row r="30" spans="1:5" ht="25.5">
      <c r="A30" s="39" t="s">
        <v>55</v>
      </c>
      <c r="E30" s="38" t="s">
        <v>102</v>
      </c>
    </row>
    <row r="31" spans="1:16" ht="12.75">
      <c r="A31" s="25" t="s">
        <v>47</v>
      </c>
      <c s="29" t="s">
        <v>103</v>
      </c>
      <c s="29" t="s">
        <v>104</v>
      </c>
      <c s="25" t="s">
        <v>49</v>
      </c>
      <c s="30" t="s">
        <v>105</v>
      </c>
      <c s="31" t="s">
        <v>89</v>
      </c>
      <c s="32">
        <v>140.6</v>
      </c>
      <c s="33">
        <v>0</v>
      </c>
      <c s="34">
        <f>ROUND(ROUND(H31,2)*ROUND(G31,3),2)</f>
      </c>
      <c s="31" t="s">
        <v>52</v>
      </c>
      <c r="O31">
        <f>(I31*21)/100</f>
      </c>
      <c t="s">
        <v>23</v>
      </c>
    </row>
    <row r="32" spans="1:5" ht="12.75">
      <c r="A32" s="35" t="s">
        <v>53</v>
      </c>
      <c r="E32" s="36" t="s">
        <v>49</v>
      </c>
    </row>
    <row r="33" spans="1:5" ht="229.5">
      <c r="A33" s="39" t="s">
        <v>55</v>
      </c>
      <c r="E33" s="38" t="s">
        <v>106</v>
      </c>
    </row>
    <row r="34" spans="1:16" ht="12.75">
      <c r="A34" s="25" t="s">
        <v>47</v>
      </c>
      <c s="29" t="s">
        <v>40</v>
      </c>
      <c s="29" t="s">
        <v>107</v>
      </c>
      <c s="25" t="s">
        <v>108</v>
      </c>
      <c s="30" t="s">
        <v>109</v>
      </c>
      <c s="31" t="s">
        <v>89</v>
      </c>
      <c s="32">
        <v>130.6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91.25">
      <c r="A36" s="39" t="s">
        <v>55</v>
      </c>
      <c r="E36" s="38" t="s">
        <v>110</v>
      </c>
    </row>
    <row r="37" spans="1:16" ht="12.75">
      <c r="A37" s="25" t="s">
        <v>47</v>
      </c>
      <c s="29" t="s">
        <v>42</v>
      </c>
      <c s="29" t="s">
        <v>107</v>
      </c>
      <c s="25" t="s">
        <v>111</v>
      </c>
      <c s="30" t="s">
        <v>109</v>
      </c>
      <c s="31" t="s">
        <v>89</v>
      </c>
      <c s="32">
        <v>234.3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91.25">
      <c r="A39" s="39" t="s">
        <v>55</v>
      </c>
      <c r="E39" s="38" t="s">
        <v>112</v>
      </c>
    </row>
    <row r="40" spans="1:16" ht="12.75">
      <c r="A40" s="25" t="s">
        <v>47</v>
      </c>
      <c s="29" t="s">
        <v>44</v>
      </c>
      <c s="29" t="s">
        <v>113</v>
      </c>
      <c s="25" t="s">
        <v>49</v>
      </c>
      <c s="30" t="s">
        <v>114</v>
      </c>
      <c s="31" t="s">
        <v>89</v>
      </c>
      <c s="32">
        <v>45.6</v>
      </c>
      <c s="33">
        <v>0</v>
      </c>
      <c s="34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5" t="s">
        <v>53</v>
      </c>
      <c r="E41" s="36" t="s">
        <v>49</v>
      </c>
    </row>
    <row r="42" spans="1:5" ht="12.75">
      <c r="A42" s="39" t="s">
        <v>55</v>
      </c>
      <c r="E42" s="38" t="s">
        <v>115</v>
      </c>
    </row>
    <row r="43" spans="1:16" ht="12.75">
      <c r="A43" s="25" t="s">
        <v>47</v>
      </c>
      <c s="29" t="s">
        <v>116</v>
      </c>
      <c s="29" t="s">
        <v>117</v>
      </c>
      <c s="25" t="s">
        <v>49</v>
      </c>
      <c s="30" t="s">
        <v>118</v>
      </c>
      <c s="31" t="s">
        <v>89</v>
      </c>
      <c s="32">
        <v>505.5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51">
      <c r="A45" s="39" t="s">
        <v>55</v>
      </c>
      <c r="E45" s="38" t="s">
        <v>119</v>
      </c>
    </row>
    <row r="46" spans="1:16" ht="12.75">
      <c r="A46" s="25" t="s">
        <v>47</v>
      </c>
      <c s="29" t="s">
        <v>120</v>
      </c>
      <c s="29" t="s">
        <v>121</v>
      </c>
      <c s="25" t="s">
        <v>49</v>
      </c>
      <c s="30" t="s">
        <v>122</v>
      </c>
      <c s="31" t="s">
        <v>89</v>
      </c>
      <c s="32">
        <v>45.6</v>
      </c>
      <c s="33">
        <v>0</v>
      </c>
      <c s="34">
        <f>ROUND(ROUND(H46,2)*ROUND(G46,3),2)</f>
      </c>
      <c s="31" t="s">
        <v>52</v>
      </c>
      <c r="O46">
        <f>(I46*0)/100</f>
      </c>
      <c t="s">
        <v>27</v>
      </c>
    </row>
    <row r="47" spans="1:5" ht="12.75">
      <c r="A47" s="35" t="s">
        <v>53</v>
      </c>
      <c r="E47" s="36" t="s">
        <v>49</v>
      </c>
    </row>
    <row r="48" spans="1:5" ht="12.75">
      <c r="A48" s="39" t="s">
        <v>55</v>
      </c>
      <c r="E48" s="38" t="s">
        <v>123</v>
      </c>
    </row>
    <row r="49" spans="1:16" ht="12.75">
      <c r="A49" s="25" t="s">
        <v>47</v>
      </c>
      <c s="29" t="s">
        <v>124</v>
      </c>
      <c s="29" t="s">
        <v>125</v>
      </c>
      <c s="25" t="s">
        <v>49</v>
      </c>
      <c s="30" t="s">
        <v>126</v>
      </c>
      <c s="31" t="s">
        <v>127</v>
      </c>
      <c s="32">
        <v>1559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40.25">
      <c r="A51" s="37" t="s">
        <v>55</v>
      </c>
      <c r="E51" s="38" t="s">
        <v>128</v>
      </c>
    </row>
    <row r="52" spans="1:18" ht="12.75" customHeight="1">
      <c r="A52" s="6" t="s">
        <v>45</v>
      </c>
      <c s="6"/>
      <c s="42" t="s">
        <v>35</v>
      </c>
      <c s="6"/>
      <c s="27" t="s">
        <v>129</v>
      </c>
      <c s="6"/>
      <c s="6"/>
      <c s="6"/>
      <c s="43">
        <f>0+Q52</f>
      </c>
      <c s="6"/>
      <c r="O52">
        <f>0+R52</f>
      </c>
      <c r="Q52">
        <f>0+I53+I56+I59+I62+I65+I68+I71+I74</f>
      </c>
      <c>
        <f>0+O53+O56+O59+O62+O65+O68+O71+O74</f>
      </c>
    </row>
    <row r="53" spans="1:16" ht="12.75">
      <c r="A53" s="25" t="s">
        <v>47</v>
      </c>
      <c s="29" t="s">
        <v>130</v>
      </c>
      <c s="29" t="s">
        <v>131</v>
      </c>
      <c s="25" t="s">
        <v>108</v>
      </c>
      <c s="30" t="s">
        <v>132</v>
      </c>
      <c s="31" t="s">
        <v>127</v>
      </c>
      <c s="32">
        <v>1160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114.75">
      <c r="A55" s="39" t="s">
        <v>55</v>
      </c>
      <c r="E55" s="38" t="s">
        <v>133</v>
      </c>
    </row>
    <row r="56" spans="1:16" ht="12.75">
      <c r="A56" s="25" t="s">
        <v>47</v>
      </c>
      <c s="29" t="s">
        <v>134</v>
      </c>
      <c s="29" t="s">
        <v>131</v>
      </c>
      <c s="25" t="s">
        <v>111</v>
      </c>
      <c s="30" t="s">
        <v>132</v>
      </c>
      <c s="31" t="s">
        <v>127</v>
      </c>
      <c s="32">
        <v>1559</v>
      </c>
      <c s="33">
        <v>0</v>
      </c>
      <c s="34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5" t="s">
        <v>53</v>
      </c>
      <c r="E57" s="36" t="s">
        <v>49</v>
      </c>
    </row>
    <row r="58" spans="1:5" ht="153">
      <c r="A58" s="39" t="s">
        <v>55</v>
      </c>
      <c r="E58" s="38" t="s">
        <v>135</v>
      </c>
    </row>
    <row r="59" spans="1:16" ht="12.75">
      <c r="A59" s="25" t="s">
        <v>47</v>
      </c>
      <c s="29" t="s">
        <v>136</v>
      </c>
      <c s="29" t="s">
        <v>137</v>
      </c>
      <c s="25" t="s">
        <v>49</v>
      </c>
      <c s="30" t="s">
        <v>138</v>
      </c>
      <c s="31" t="s">
        <v>127</v>
      </c>
      <c s="32">
        <v>772.16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7.5">
      <c r="A61" s="39" t="s">
        <v>55</v>
      </c>
      <c r="E61" s="38" t="s">
        <v>139</v>
      </c>
    </row>
    <row r="62" spans="1:16" ht="12.75">
      <c r="A62" s="25" t="s">
        <v>47</v>
      </c>
      <c s="29" t="s">
        <v>140</v>
      </c>
      <c s="29" t="s">
        <v>141</v>
      </c>
      <c s="25" t="s">
        <v>49</v>
      </c>
      <c s="30" t="s">
        <v>142</v>
      </c>
      <c s="31" t="s">
        <v>127</v>
      </c>
      <c s="32">
        <v>128.8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65.75">
      <c r="A64" s="39" t="s">
        <v>55</v>
      </c>
      <c r="E64" s="38" t="s">
        <v>143</v>
      </c>
    </row>
    <row r="65" spans="1:16" ht="25.5">
      <c r="A65" s="25" t="s">
        <v>47</v>
      </c>
      <c s="29" t="s">
        <v>144</v>
      </c>
      <c s="29" t="s">
        <v>145</v>
      </c>
      <c s="25" t="s">
        <v>49</v>
      </c>
      <c s="30" t="s">
        <v>146</v>
      </c>
      <c s="31" t="s">
        <v>127</v>
      </c>
      <c s="32">
        <v>34.24</v>
      </c>
      <c s="33">
        <v>0</v>
      </c>
      <c s="34">
        <f>ROUND(ROUND(H65,2)*ROUND(G65,3),2)</f>
      </c>
      <c s="31" t="s">
        <v>52</v>
      </c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76.5">
      <c r="A67" s="39" t="s">
        <v>55</v>
      </c>
      <c r="E67" s="38" t="s">
        <v>147</v>
      </c>
    </row>
    <row r="68" spans="1:16" ht="25.5">
      <c r="A68" s="25" t="s">
        <v>47</v>
      </c>
      <c s="29" t="s">
        <v>148</v>
      </c>
      <c s="29" t="s">
        <v>149</v>
      </c>
      <c s="25" t="s">
        <v>49</v>
      </c>
      <c s="30" t="s">
        <v>150</v>
      </c>
      <c s="31" t="s">
        <v>127</v>
      </c>
      <c s="32">
        <v>41.2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89.25">
      <c r="A70" s="39" t="s">
        <v>55</v>
      </c>
      <c r="E70" s="38" t="s">
        <v>151</v>
      </c>
    </row>
    <row r="71" spans="1:16" ht="12.75">
      <c r="A71" s="25" t="s">
        <v>47</v>
      </c>
      <c s="29" t="s">
        <v>152</v>
      </c>
      <c s="29" t="s">
        <v>153</v>
      </c>
      <c s="25" t="s">
        <v>49</v>
      </c>
      <c s="30" t="s">
        <v>154</v>
      </c>
      <c s="31" t="s">
        <v>127</v>
      </c>
      <c s="32">
        <v>9.6</v>
      </c>
      <c s="33">
        <v>0</v>
      </c>
      <c s="34">
        <f>ROUND(ROUND(H71,2)*ROUND(G71,3),2)</f>
      </c>
      <c s="31" t="s">
        <v>52</v>
      </c>
      <c r="O71">
        <f>(I71*0)/100</f>
      </c>
      <c t="s">
        <v>27</v>
      </c>
    </row>
    <row r="72" spans="1:5" ht="12.75">
      <c r="A72" s="35" t="s">
        <v>53</v>
      </c>
      <c r="E72" s="36" t="s">
        <v>49</v>
      </c>
    </row>
    <row r="73" spans="1:5" ht="51">
      <c r="A73" s="39" t="s">
        <v>55</v>
      </c>
      <c r="E73" s="38" t="s">
        <v>155</v>
      </c>
    </row>
    <row r="74" spans="1:16" ht="25.5">
      <c r="A74" s="25" t="s">
        <v>47</v>
      </c>
      <c s="29" t="s">
        <v>156</v>
      </c>
      <c s="29" t="s">
        <v>157</v>
      </c>
      <c s="25" t="s">
        <v>49</v>
      </c>
      <c s="30" t="s">
        <v>158</v>
      </c>
      <c s="31" t="s">
        <v>127</v>
      </c>
      <c s="32">
        <v>2</v>
      </c>
      <c s="33">
        <v>0</v>
      </c>
      <c s="34">
        <f>ROUND(ROUND(H74,2)*ROUND(G74,3),2)</f>
      </c>
      <c s="31" t="s">
        <v>52</v>
      </c>
      <c r="O74">
        <f>(I74*0)/100</f>
      </c>
      <c t="s">
        <v>27</v>
      </c>
    </row>
    <row r="75" spans="1:5" ht="12.75">
      <c r="A75" s="35" t="s">
        <v>53</v>
      </c>
      <c r="E75" s="36" t="s">
        <v>49</v>
      </c>
    </row>
    <row r="76" spans="1:5" ht="38.25">
      <c r="A76" s="37" t="s">
        <v>55</v>
      </c>
      <c r="E76" s="38" t="s">
        <v>159</v>
      </c>
    </row>
    <row r="77" spans="1:18" ht="12.75" customHeight="1">
      <c r="A77" s="6" t="s">
        <v>45</v>
      </c>
      <c s="6"/>
      <c s="42" t="s">
        <v>103</v>
      </c>
      <c s="6"/>
      <c s="27" t="s">
        <v>160</v>
      </c>
      <c s="6"/>
      <c s="6"/>
      <c s="6"/>
      <c s="43">
        <f>0+Q77</f>
      </c>
      <c s="6"/>
      <c r="O77">
        <f>0+R77</f>
      </c>
      <c r="Q77">
        <f>0+I78+I81</f>
      </c>
      <c>
        <f>0+O78+O81</f>
      </c>
    </row>
    <row r="78" spans="1:16" ht="12.75">
      <c r="A78" s="25" t="s">
        <v>47</v>
      </c>
      <c s="29" t="s">
        <v>161</v>
      </c>
      <c s="29" t="s">
        <v>162</v>
      </c>
      <c s="25" t="s">
        <v>49</v>
      </c>
      <c s="30" t="s">
        <v>163</v>
      </c>
      <c s="31" t="s">
        <v>164</v>
      </c>
      <c s="32">
        <v>2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9" t="s">
        <v>55</v>
      </c>
      <c r="E80" s="38" t="s">
        <v>165</v>
      </c>
    </row>
    <row r="81" spans="1:16" ht="12.75">
      <c r="A81" s="25" t="s">
        <v>47</v>
      </c>
      <c s="29" t="s">
        <v>166</v>
      </c>
      <c s="29" t="s">
        <v>167</v>
      </c>
      <c s="25" t="s">
        <v>49</v>
      </c>
      <c s="30" t="s">
        <v>168</v>
      </c>
      <c s="31" t="s">
        <v>164</v>
      </c>
      <c s="32">
        <v>6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55</v>
      </c>
      <c r="E83" s="38" t="s">
        <v>169</v>
      </c>
    </row>
    <row r="84" spans="1:18" ht="12.75" customHeight="1">
      <c r="A84" s="6" t="s">
        <v>45</v>
      </c>
      <c s="6"/>
      <c s="42" t="s">
        <v>40</v>
      </c>
      <c s="6"/>
      <c s="27" t="s">
        <v>170</v>
      </c>
      <c s="6"/>
      <c s="6"/>
      <c s="6"/>
      <c s="43">
        <f>0+Q84</f>
      </c>
      <c s="6"/>
      <c r="O84">
        <f>0+R84</f>
      </c>
      <c r="Q84">
        <f>0+I85+I88+I91+I94</f>
      </c>
      <c>
        <f>0+O85+O88+O91+O94</f>
      </c>
    </row>
    <row r="85" spans="1:16" ht="12.75">
      <c r="A85" s="25" t="s">
        <v>47</v>
      </c>
      <c s="29" t="s">
        <v>171</v>
      </c>
      <c s="29" t="s">
        <v>172</v>
      </c>
      <c s="25" t="s">
        <v>49</v>
      </c>
      <c s="30" t="s">
        <v>173</v>
      </c>
      <c s="31" t="s">
        <v>89</v>
      </c>
      <c s="32">
        <v>11</v>
      </c>
      <c s="33">
        <v>0</v>
      </c>
      <c s="34">
        <f>ROUND(ROUND(H85,2)*ROUND(G85,3),2)</f>
      </c>
      <c s="31" t="s">
        <v>52</v>
      </c>
      <c r="O85">
        <f>(I85*0)/100</f>
      </c>
      <c t="s">
        <v>27</v>
      </c>
    </row>
    <row r="86" spans="1:5" ht="12.75">
      <c r="A86" s="35" t="s">
        <v>53</v>
      </c>
      <c r="E86" s="36" t="s">
        <v>49</v>
      </c>
    </row>
    <row r="87" spans="1:5" ht="38.25">
      <c r="A87" s="39" t="s">
        <v>55</v>
      </c>
      <c r="E87" s="38" t="s">
        <v>174</v>
      </c>
    </row>
    <row r="88" spans="1:16" ht="12.75">
      <c r="A88" s="25" t="s">
        <v>47</v>
      </c>
      <c s="29" t="s">
        <v>175</v>
      </c>
      <c s="29" t="s">
        <v>176</v>
      </c>
      <c s="25" t="s">
        <v>49</v>
      </c>
      <c s="30" t="s">
        <v>177</v>
      </c>
      <c s="31" t="s">
        <v>101</v>
      </c>
      <c s="32">
        <v>571</v>
      </c>
      <c s="33">
        <v>0</v>
      </c>
      <c s="34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5" t="s">
        <v>53</v>
      </c>
      <c r="E89" s="36" t="s">
        <v>49</v>
      </c>
    </row>
    <row r="90" spans="1:5" ht="63.75">
      <c r="A90" s="39" t="s">
        <v>55</v>
      </c>
      <c r="E90" s="38" t="s">
        <v>178</v>
      </c>
    </row>
    <row r="91" spans="1:16" ht="12.75">
      <c r="A91" s="25" t="s">
        <v>47</v>
      </c>
      <c s="29" t="s">
        <v>179</v>
      </c>
      <c s="29" t="s">
        <v>180</v>
      </c>
      <c s="25" t="s">
        <v>49</v>
      </c>
      <c s="30" t="s">
        <v>181</v>
      </c>
      <c s="31" t="s">
        <v>101</v>
      </c>
      <c s="32">
        <v>6</v>
      </c>
      <c s="33">
        <v>0</v>
      </c>
      <c s="34">
        <f>ROUND(ROUND(H91,2)*ROUND(G91,3),2)</f>
      </c>
      <c s="31" t="s">
        <v>52</v>
      </c>
      <c r="O91">
        <f>(I91*0)/100</f>
      </c>
      <c t="s">
        <v>27</v>
      </c>
    </row>
    <row r="92" spans="1:5" ht="12.75">
      <c r="A92" s="35" t="s">
        <v>53</v>
      </c>
      <c r="E92" s="36" t="s">
        <v>49</v>
      </c>
    </row>
    <row r="93" spans="1:5" ht="12.75">
      <c r="A93" s="39" t="s">
        <v>55</v>
      </c>
      <c r="E93" s="38" t="s">
        <v>182</v>
      </c>
    </row>
    <row r="94" spans="1:16" ht="12.75">
      <c r="A94" s="25" t="s">
        <v>47</v>
      </c>
      <c s="29" t="s">
        <v>183</v>
      </c>
      <c s="29" t="s">
        <v>184</v>
      </c>
      <c s="25" t="s">
        <v>49</v>
      </c>
      <c s="30" t="s">
        <v>185</v>
      </c>
      <c s="31" t="s">
        <v>101</v>
      </c>
      <c s="32">
        <v>4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49</v>
      </c>
    </row>
    <row r="96" spans="1:5" ht="25.5">
      <c r="A96" s="37" t="s">
        <v>55</v>
      </c>
      <c r="E96" s="38" t="s">
        <v>186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0+O8+O21+O70+O74+O93+O100+O110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187</v>
      </c>
      <c s="40">
        <f>0+I8+I21+I70+I74+I93+I100+I110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187</v>
      </c>
      <c s="6"/>
      <c s="18" t="s">
        <v>188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0+I9+I12+I15+I18</f>
      </c>
      <c>
        <f>0+O9+O12+O15+O18</f>
      </c>
    </row>
    <row r="9" spans="1:16" ht="12.75">
      <c r="A9" s="25" t="s">
        <v>47</v>
      </c>
      <c s="29" t="s">
        <v>29</v>
      </c>
      <c s="29" t="s">
        <v>76</v>
      </c>
      <c s="25" t="s">
        <v>49</v>
      </c>
      <c s="30" t="s">
        <v>77</v>
      </c>
      <c s="31" t="s">
        <v>78</v>
      </c>
      <c s="32">
        <v>235.942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89.25">
      <c r="A11" s="39" t="s">
        <v>55</v>
      </c>
      <c r="E11" s="38" t="s">
        <v>189</v>
      </c>
    </row>
    <row r="12" spans="1:16" ht="12.75">
      <c r="A12" s="25" t="s">
        <v>47</v>
      </c>
      <c s="29" t="s">
        <v>23</v>
      </c>
      <c s="29" t="s">
        <v>80</v>
      </c>
      <c s="25" t="s">
        <v>49</v>
      </c>
      <c s="30" t="s">
        <v>81</v>
      </c>
      <c s="31" t="s">
        <v>78</v>
      </c>
      <c s="32">
        <v>14.813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89.25">
      <c r="A14" s="39" t="s">
        <v>55</v>
      </c>
      <c r="E14" s="38" t="s">
        <v>190</v>
      </c>
    </row>
    <row r="15" spans="1:16" ht="12.75">
      <c r="A15" s="25" t="s">
        <v>47</v>
      </c>
      <c s="29" t="s">
        <v>22</v>
      </c>
      <c s="29" t="s">
        <v>83</v>
      </c>
      <c s="25" t="s">
        <v>49</v>
      </c>
      <c s="30" t="s">
        <v>84</v>
      </c>
      <c s="31" t="s">
        <v>78</v>
      </c>
      <c s="32">
        <v>6.6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25.5">
      <c r="A17" s="39" t="s">
        <v>55</v>
      </c>
      <c r="E17" s="38" t="s">
        <v>191</v>
      </c>
    </row>
    <row r="18" spans="1:16" ht="12.75">
      <c r="A18" s="25" t="s">
        <v>47</v>
      </c>
      <c s="29" t="s">
        <v>33</v>
      </c>
      <c s="29" t="s">
        <v>192</v>
      </c>
      <c s="25" t="s">
        <v>49</v>
      </c>
      <c s="30" t="s">
        <v>193</v>
      </c>
      <c s="31" t="s">
        <v>89</v>
      </c>
      <c s="32">
        <v>46.25</v>
      </c>
      <c s="33">
        <v>0</v>
      </c>
      <c s="34">
        <f>ROUND(ROUND(H18,2)*ROUND(G18,3),2)</f>
      </c>
      <c s="31" t="s">
        <v>52</v>
      </c>
      <c r="O18">
        <f>(I18*0)/100</f>
      </c>
      <c t="s">
        <v>27</v>
      </c>
    </row>
    <row r="19" spans="1:5" ht="12.75">
      <c r="A19" s="35" t="s">
        <v>53</v>
      </c>
      <c r="E19" s="36" t="s">
        <v>49</v>
      </c>
    </row>
    <row r="20" spans="1:5" ht="25.5">
      <c r="A20" s="37" t="s">
        <v>55</v>
      </c>
      <c r="E20" s="38" t="s">
        <v>194</v>
      </c>
    </row>
    <row r="21" spans="1:18" ht="12.75" customHeight="1">
      <c r="A21" s="6" t="s">
        <v>45</v>
      </c>
      <c s="6"/>
      <c s="42" t="s">
        <v>29</v>
      </c>
      <c s="6"/>
      <c s="27" t="s">
        <v>86</v>
      </c>
      <c s="6"/>
      <c s="6"/>
      <c s="6"/>
      <c s="43">
        <f>0+Q21</f>
      </c>
      <c s="6"/>
      <c r="O21">
        <f>0+R21</f>
      </c>
      <c r="Q21">
        <f>0+I22+I25+I28+I31+I34+I37+I40+I43+I46+I49+I52+I55+I58+I61+I64+I67</f>
      </c>
      <c>
        <f>0+O22+O25+O28+O31+O34+O37+O40+O43+O46+O49+O52+O55+O58+O61+O64+O67</f>
      </c>
    </row>
    <row r="22" spans="1:16" ht="12.75">
      <c r="A22" s="25" t="s">
        <v>47</v>
      </c>
      <c s="29" t="s">
        <v>35</v>
      </c>
      <c s="29" t="s">
        <v>87</v>
      </c>
      <c s="25" t="s">
        <v>49</v>
      </c>
      <c s="30" t="s">
        <v>88</v>
      </c>
      <c s="31" t="s">
        <v>89</v>
      </c>
      <c s="32">
        <v>0.8</v>
      </c>
      <c s="33">
        <v>0</v>
      </c>
      <c s="34">
        <f>ROUND(ROUND(H22,2)*ROUND(G22,3),2)</f>
      </c>
      <c s="31" t="s">
        <v>52</v>
      </c>
      <c r="O22">
        <f>(I22*0)/100</f>
      </c>
      <c t="s">
        <v>27</v>
      </c>
    </row>
    <row r="23" spans="1:5" ht="12.75">
      <c r="A23" s="35" t="s">
        <v>53</v>
      </c>
      <c r="E23" s="36" t="s">
        <v>90</v>
      </c>
    </row>
    <row r="24" spans="1:5" ht="25.5">
      <c r="A24" s="39" t="s">
        <v>55</v>
      </c>
      <c r="E24" s="38" t="s">
        <v>195</v>
      </c>
    </row>
    <row r="25" spans="1:16" ht="12.75">
      <c r="A25" s="25" t="s">
        <v>47</v>
      </c>
      <c s="29" t="s">
        <v>37</v>
      </c>
      <c s="29" t="s">
        <v>92</v>
      </c>
      <c s="25" t="s">
        <v>49</v>
      </c>
      <c s="30" t="s">
        <v>93</v>
      </c>
      <c s="31" t="s">
        <v>89</v>
      </c>
      <c s="32">
        <v>3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38.25">
      <c r="A27" s="39" t="s">
        <v>55</v>
      </c>
      <c r="E27" s="38" t="s">
        <v>196</v>
      </c>
    </row>
    <row r="28" spans="1:16" ht="12.75">
      <c r="A28" s="25" t="s">
        <v>47</v>
      </c>
      <c s="29" t="s">
        <v>98</v>
      </c>
      <c s="29" t="s">
        <v>95</v>
      </c>
      <c s="25" t="s">
        <v>49</v>
      </c>
      <c s="30" t="s">
        <v>96</v>
      </c>
      <c s="31" t="s">
        <v>89</v>
      </c>
      <c s="32">
        <v>0.525</v>
      </c>
      <c s="33">
        <v>0</v>
      </c>
      <c s="34">
        <f>ROUND(ROUND(H28,2)*ROUND(G28,3),2)</f>
      </c>
      <c s="31" t="s">
        <v>52</v>
      </c>
      <c r="O28">
        <f>(I28*0)/100</f>
      </c>
      <c t="s">
        <v>27</v>
      </c>
    </row>
    <row r="29" spans="1:5" ht="12.75">
      <c r="A29" s="35" t="s">
        <v>53</v>
      </c>
      <c r="E29" s="36" t="s">
        <v>49</v>
      </c>
    </row>
    <row r="30" spans="1:5" ht="51">
      <c r="A30" s="39" t="s">
        <v>55</v>
      </c>
      <c r="E30" s="38" t="s">
        <v>197</v>
      </c>
    </row>
    <row r="31" spans="1:16" ht="12.75">
      <c r="A31" s="25" t="s">
        <v>47</v>
      </c>
      <c s="29" t="s">
        <v>103</v>
      </c>
      <c s="29" t="s">
        <v>99</v>
      </c>
      <c s="25" t="s">
        <v>49</v>
      </c>
      <c s="30" t="s">
        <v>100</v>
      </c>
      <c s="31" t="s">
        <v>101</v>
      </c>
      <c s="32">
        <v>10</v>
      </c>
      <c s="33">
        <v>0</v>
      </c>
      <c s="34">
        <f>ROUND(ROUND(H31,2)*ROUND(G31,3),2)</f>
      </c>
      <c s="31" t="s">
        <v>52</v>
      </c>
      <c r="O31">
        <f>(I31*21)/100</f>
      </c>
      <c t="s">
        <v>23</v>
      </c>
    </row>
    <row r="32" spans="1:5" ht="12.75">
      <c r="A32" s="35" t="s">
        <v>53</v>
      </c>
      <c r="E32" s="36" t="s">
        <v>49</v>
      </c>
    </row>
    <row r="33" spans="1:5" ht="25.5">
      <c r="A33" s="39" t="s">
        <v>55</v>
      </c>
      <c r="E33" s="38" t="s">
        <v>198</v>
      </c>
    </row>
    <row r="34" spans="1:16" ht="12.75">
      <c r="A34" s="25" t="s">
        <v>47</v>
      </c>
      <c s="29" t="s">
        <v>40</v>
      </c>
      <c s="29" t="s">
        <v>104</v>
      </c>
      <c s="25" t="s">
        <v>49</v>
      </c>
      <c s="30" t="s">
        <v>105</v>
      </c>
      <c s="31" t="s">
        <v>89</v>
      </c>
      <c s="32">
        <v>9.3</v>
      </c>
      <c s="33">
        <v>0</v>
      </c>
      <c s="34">
        <f>ROUND(ROUND(H34,2)*ROUND(G34,3),2)</f>
      </c>
      <c s="31" t="s">
        <v>52</v>
      </c>
      <c r="O34">
        <f>(I34*0)/100</f>
      </c>
      <c t="s">
        <v>27</v>
      </c>
    </row>
    <row r="35" spans="1:5" ht="12.75">
      <c r="A35" s="35" t="s">
        <v>53</v>
      </c>
      <c r="E35" s="36" t="s">
        <v>49</v>
      </c>
    </row>
    <row r="36" spans="1:5" ht="76.5">
      <c r="A36" s="39" t="s">
        <v>55</v>
      </c>
      <c r="E36" s="38" t="s">
        <v>199</v>
      </c>
    </row>
    <row r="37" spans="1:16" ht="12.75">
      <c r="A37" s="25" t="s">
        <v>47</v>
      </c>
      <c s="29" t="s">
        <v>42</v>
      </c>
      <c s="29" t="s">
        <v>107</v>
      </c>
      <c s="25" t="s">
        <v>108</v>
      </c>
      <c s="30" t="s">
        <v>109</v>
      </c>
      <c s="31" t="s">
        <v>89</v>
      </c>
      <c s="32">
        <v>45.45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40.25">
      <c r="A39" s="39" t="s">
        <v>55</v>
      </c>
      <c r="E39" s="38" t="s">
        <v>200</v>
      </c>
    </row>
    <row r="40" spans="1:16" ht="12.75">
      <c r="A40" s="25" t="s">
        <v>47</v>
      </c>
      <c s="29" t="s">
        <v>44</v>
      </c>
      <c s="29" t="s">
        <v>107</v>
      </c>
      <c s="25" t="s">
        <v>111</v>
      </c>
      <c s="30" t="s">
        <v>109</v>
      </c>
      <c s="31" t="s">
        <v>89</v>
      </c>
      <c s="32">
        <v>29.25</v>
      </c>
      <c s="33">
        <v>0</v>
      </c>
      <c s="34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5" t="s">
        <v>53</v>
      </c>
      <c r="E41" s="36" t="s">
        <v>49</v>
      </c>
    </row>
    <row r="42" spans="1:5" ht="140.25">
      <c r="A42" s="39" t="s">
        <v>55</v>
      </c>
      <c r="E42" s="38" t="s">
        <v>201</v>
      </c>
    </row>
    <row r="43" spans="1:16" ht="12.75">
      <c r="A43" s="25" t="s">
        <v>47</v>
      </c>
      <c s="29" t="s">
        <v>116</v>
      </c>
      <c s="29" t="s">
        <v>113</v>
      </c>
      <c s="25" t="s">
        <v>49</v>
      </c>
      <c s="30" t="s">
        <v>114</v>
      </c>
      <c s="31" t="s">
        <v>89</v>
      </c>
      <c s="32">
        <v>46.25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9" t="s">
        <v>55</v>
      </c>
      <c r="E45" s="38" t="s">
        <v>202</v>
      </c>
    </row>
    <row r="46" spans="1:16" ht="12.75">
      <c r="A46" s="25" t="s">
        <v>47</v>
      </c>
      <c s="29" t="s">
        <v>120</v>
      </c>
      <c s="29" t="s">
        <v>203</v>
      </c>
      <c s="25" t="s">
        <v>49</v>
      </c>
      <c s="30" t="s">
        <v>204</v>
      </c>
      <c s="31" t="s">
        <v>89</v>
      </c>
      <c s="32">
        <v>33.971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89.25">
      <c r="A48" s="39" t="s">
        <v>55</v>
      </c>
      <c r="E48" s="38" t="s">
        <v>205</v>
      </c>
    </row>
    <row r="49" spans="1:16" ht="12.75">
      <c r="A49" s="25" t="s">
        <v>47</v>
      </c>
      <c s="29" t="s">
        <v>124</v>
      </c>
      <c s="29" t="s">
        <v>117</v>
      </c>
      <c s="25" t="s">
        <v>49</v>
      </c>
      <c s="30" t="s">
        <v>118</v>
      </c>
      <c s="31" t="s">
        <v>89</v>
      </c>
      <c s="32">
        <v>117.971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63.75">
      <c r="A51" s="39" t="s">
        <v>55</v>
      </c>
      <c r="E51" s="38" t="s">
        <v>206</v>
      </c>
    </row>
    <row r="52" spans="1:16" ht="12.75">
      <c r="A52" s="25" t="s">
        <v>47</v>
      </c>
      <c s="29" t="s">
        <v>130</v>
      </c>
      <c s="29" t="s">
        <v>207</v>
      </c>
      <c s="25" t="s">
        <v>49</v>
      </c>
      <c s="30" t="s">
        <v>208</v>
      </c>
      <c s="31" t="s">
        <v>89</v>
      </c>
      <c s="32">
        <v>27.24</v>
      </c>
      <c s="33">
        <v>0</v>
      </c>
      <c s="34">
        <f>ROUND(ROUND(H52,2)*ROUND(G52,3),2)</f>
      </c>
      <c s="31" t="s">
        <v>52</v>
      </c>
      <c r="O52">
        <f>(I52*21)/100</f>
      </c>
      <c t="s">
        <v>23</v>
      </c>
    </row>
    <row r="53" spans="1:5" ht="12.75">
      <c r="A53" s="35" t="s">
        <v>53</v>
      </c>
      <c r="E53" s="36" t="s">
        <v>49</v>
      </c>
    </row>
    <row r="54" spans="1:5" ht="63.75">
      <c r="A54" s="39" t="s">
        <v>55</v>
      </c>
      <c r="E54" s="38" t="s">
        <v>209</v>
      </c>
    </row>
    <row r="55" spans="1:16" ht="12.75">
      <c r="A55" s="25" t="s">
        <v>47</v>
      </c>
      <c s="29" t="s">
        <v>134</v>
      </c>
      <c s="29" t="s">
        <v>125</v>
      </c>
      <c s="25" t="s">
        <v>49</v>
      </c>
      <c s="30" t="s">
        <v>126</v>
      </c>
      <c s="31" t="s">
        <v>127</v>
      </c>
      <c s="32">
        <v>195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02">
      <c r="A57" s="39" t="s">
        <v>55</v>
      </c>
      <c r="E57" s="38" t="s">
        <v>210</v>
      </c>
    </row>
    <row r="58" spans="1:16" ht="12.75">
      <c r="A58" s="25" t="s">
        <v>47</v>
      </c>
      <c s="29" t="s">
        <v>136</v>
      </c>
      <c s="29" t="s">
        <v>211</v>
      </c>
      <c s="25" t="s">
        <v>49</v>
      </c>
      <c s="30" t="s">
        <v>212</v>
      </c>
      <c s="31" t="s">
        <v>89</v>
      </c>
      <c s="32">
        <v>124.6</v>
      </c>
      <c s="33">
        <v>0</v>
      </c>
      <c s="34">
        <f>ROUND(ROUND(H58,2)*ROUND(G58,3),2)</f>
      </c>
      <c s="31" t="s">
        <v>52</v>
      </c>
      <c r="O58">
        <f>(I58*0)/100</f>
      </c>
      <c t="s">
        <v>27</v>
      </c>
    </row>
    <row r="59" spans="1:5" ht="12.75">
      <c r="A59" s="35" t="s">
        <v>53</v>
      </c>
      <c r="E59" s="36" t="s">
        <v>49</v>
      </c>
    </row>
    <row r="60" spans="1:5" ht="76.5">
      <c r="A60" s="39" t="s">
        <v>55</v>
      </c>
      <c r="E60" s="38" t="s">
        <v>213</v>
      </c>
    </row>
    <row r="61" spans="1:16" ht="12.75">
      <c r="A61" s="25" t="s">
        <v>47</v>
      </c>
      <c s="29" t="s">
        <v>140</v>
      </c>
      <c s="29" t="s">
        <v>214</v>
      </c>
      <c s="25" t="s">
        <v>49</v>
      </c>
      <c s="30" t="s">
        <v>215</v>
      </c>
      <c s="31" t="s">
        <v>127</v>
      </c>
      <c s="32">
        <v>925</v>
      </c>
      <c s="33">
        <v>0</v>
      </c>
      <c s="34">
        <f>ROUND(ROUND(H61,2)*ROUND(G61,3),2)</f>
      </c>
      <c s="31" t="s">
        <v>52</v>
      </c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140.25">
      <c r="A63" s="39" t="s">
        <v>55</v>
      </c>
      <c r="E63" s="38" t="s">
        <v>216</v>
      </c>
    </row>
    <row r="64" spans="1:16" ht="12.75">
      <c r="A64" s="25" t="s">
        <v>47</v>
      </c>
      <c s="29" t="s">
        <v>144</v>
      </c>
      <c s="29" t="s">
        <v>217</v>
      </c>
      <c s="25" t="s">
        <v>49</v>
      </c>
      <c s="30" t="s">
        <v>218</v>
      </c>
      <c s="31" t="s">
        <v>127</v>
      </c>
      <c s="32">
        <v>925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25.5">
      <c r="A66" s="39" t="s">
        <v>55</v>
      </c>
      <c r="E66" s="38" t="s">
        <v>219</v>
      </c>
    </row>
    <row r="67" spans="1:16" ht="12.75">
      <c r="A67" s="25" t="s">
        <v>47</v>
      </c>
      <c s="29" t="s">
        <v>148</v>
      </c>
      <c s="29" t="s">
        <v>220</v>
      </c>
      <c s="25" t="s">
        <v>49</v>
      </c>
      <c s="30" t="s">
        <v>221</v>
      </c>
      <c s="31" t="s">
        <v>127</v>
      </c>
      <c s="32">
        <v>925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25.5">
      <c r="A69" s="37" t="s">
        <v>55</v>
      </c>
      <c r="E69" s="38" t="s">
        <v>219</v>
      </c>
    </row>
    <row r="70" spans="1:18" ht="12.75" customHeight="1">
      <c r="A70" s="6" t="s">
        <v>45</v>
      </c>
      <c s="6"/>
      <c s="42" t="s">
        <v>33</v>
      </c>
      <c s="6"/>
      <c s="27" t="s">
        <v>222</v>
      </c>
      <c s="6"/>
      <c s="6"/>
      <c s="6"/>
      <c s="43">
        <f>0+Q70</f>
      </c>
      <c s="6"/>
      <c r="O70">
        <f>0+R70</f>
      </c>
      <c r="Q70">
        <f>0+I71</f>
      </c>
      <c>
        <f>0+O71</f>
      </c>
    </row>
    <row r="71" spans="1:16" ht="12.75">
      <c r="A71" s="25" t="s">
        <v>47</v>
      </c>
      <c s="29" t="s">
        <v>152</v>
      </c>
      <c s="29" t="s">
        <v>223</v>
      </c>
      <c s="25" t="s">
        <v>49</v>
      </c>
      <c s="30" t="s">
        <v>224</v>
      </c>
      <c s="31" t="s">
        <v>89</v>
      </c>
      <c s="32">
        <v>1.65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25.5">
      <c r="A73" s="37" t="s">
        <v>55</v>
      </c>
      <c r="E73" s="38" t="s">
        <v>225</v>
      </c>
    </row>
    <row r="74" spans="1:18" ht="12.75" customHeight="1">
      <c r="A74" s="6" t="s">
        <v>45</v>
      </c>
      <c s="6"/>
      <c s="42" t="s">
        <v>35</v>
      </c>
      <c s="6"/>
      <c s="27" t="s">
        <v>129</v>
      </c>
      <c s="6"/>
      <c s="6"/>
      <c s="6"/>
      <c s="43">
        <f>0+Q74</f>
      </c>
      <c s="6"/>
      <c r="O74">
        <f>0+R74</f>
      </c>
      <c r="Q74">
        <f>0+I75+I78+I81+I84+I87+I90</f>
      </c>
      <c>
        <f>0+O75+O78+O81+O84+O87+O90</f>
      </c>
    </row>
    <row r="75" spans="1:16" ht="12.75">
      <c r="A75" s="25" t="s">
        <v>47</v>
      </c>
      <c s="29" t="s">
        <v>156</v>
      </c>
      <c s="29" t="s">
        <v>131</v>
      </c>
      <c s="25" t="s">
        <v>108</v>
      </c>
      <c s="30" t="s">
        <v>132</v>
      </c>
      <c s="31" t="s">
        <v>127</v>
      </c>
      <c s="32">
        <v>283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89.25">
      <c r="A77" s="39" t="s">
        <v>55</v>
      </c>
      <c r="E77" s="38" t="s">
        <v>226</v>
      </c>
    </row>
    <row r="78" spans="1:16" ht="12.75">
      <c r="A78" s="25" t="s">
        <v>47</v>
      </c>
      <c s="29" t="s">
        <v>161</v>
      </c>
      <c s="29" t="s">
        <v>131</v>
      </c>
      <c s="25" t="s">
        <v>111</v>
      </c>
      <c s="30" t="s">
        <v>132</v>
      </c>
      <c s="31" t="s">
        <v>127</v>
      </c>
      <c s="32">
        <v>195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14.75">
      <c r="A80" s="39" t="s">
        <v>55</v>
      </c>
      <c r="E80" s="38" t="s">
        <v>227</v>
      </c>
    </row>
    <row r="81" spans="1:16" ht="12.75">
      <c r="A81" s="25" t="s">
        <v>47</v>
      </c>
      <c s="29" t="s">
        <v>166</v>
      </c>
      <c s="29" t="s">
        <v>137</v>
      </c>
      <c s="25" t="s">
        <v>49</v>
      </c>
      <c s="30" t="s">
        <v>138</v>
      </c>
      <c s="31" t="s">
        <v>127</v>
      </c>
      <c s="32">
        <v>43.92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89.25">
      <c r="A83" s="39" t="s">
        <v>55</v>
      </c>
      <c r="E83" s="38" t="s">
        <v>228</v>
      </c>
    </row>
    <row r="84" spans="1:16" ht="12.75">
      <c r="A84" s="25" t="s">
        <v>47</v>
      </c>
      <c s="29" t="s">
        <v>171</v>
      </c>
      <c s="29" t="s">
        <v>141</v>
      </c>
      <c s="25" t="s">
        <v>49</v>
      </c>
      <c s="30" t="s">
        <v>142</v>
      </c>
      <c s="31" t="s">
        <v>127</v>
      </c>
      <c s="32">
        <v>112.6</v>
      </c>
      <c s="33">
        <v>0</v>
      </c>
      <c s="34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5" t="s">
        <v>53</v>
      </c>
      <c r="E85" s="36" t="s">
        <v>49</v>
      </c>
    </row>
    <row r="86" spans="1:5" ht="102">
      <c r="A86" s="39" t="s">
        <v>55</v>
      </c>
      <c r="E86" s="38" t="s">
        <v>229</v>
      </c>
    </row>
    <row r="87" spans="1:16" ht="25.5">
      <c r="A87" s="25" t="s">
        <v>47</v>
      </c>
      <c s="29" t="s">
        <v>175</v>
      </c>
      <c s="29" t="s">
        <v>145</v>
      </c>
      <c s="25" t="s">
        <v>49</v>
      </c>
      <c s="30" t="s">
        <v>146</v>
      </c>
      <c s="31" t="s">
        <v>127</v>
      </c>
      <c s="32">
        <v>1.08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51">
      <c r="A89" s="39" t="s">
        <v>55</v>
      </c>
      <c r="E89" s="38" t="s">
        <v>230</v>
      </c>
    </row>
    <row r="90" spans="1:16" ht="25.5">
      <c r="A90" s="25" t="s">
        <v>47</v>
      </c>
      <c s="29" t="s">
        <v>179</v>
      </c>
      <c s="29" t="s">
        <v>149</v>
      </c>
      <c s="25" t="s">
        <v>108</v>
      </c>
      <c s="30" t="s">
        <v>150</v>
      </c>
      <c s="31" t="s">
        <v>127</v>
      </c>
      <c s="32">
        <v>6.4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49</v>
      </c>
    </row>
    <row r="92" spans="1:5" ht="76.5">
      <c r="A92" s="37" t="s">
        <v>55</v>
      </c>
      <c r="E92" s="38" t="s">
        <v>231</v>
      </c>
    </row>
    <row r="93" spans="1:18" ht="12.75" customHeight="1">
      <c r="A93" s="6" t="s">
        <v>45</v>
      </c>
      <c s="6"/>
      <c s="42" t="s">
        <v>98</v>
      </c>
      <c s="6"/>
      <c s="27" t="s">
        <v>232</v>
      </c>
      <c s="6"/>
      <c s="6"/>
      <c s="6"/>
      <c s="43">
        <f>0+Q93</f>
      </c>
      <c s="6"/>
      <c r="O93">
        <f>0+R93</f>
      </c>
      <c r="Q93">
        <f>0+I94+I97</f>
      </c>
      <c>
        <f>0+O94+O97</f>
      </c>
    </row>
    <row r="94" spans="1:16" ht="12.75">
      <c r="A94" s="25" t="s">
        <v>47</v>
      </c>
      <c s="29" t="s">
        <v>183</v>
      </c>
      <c s="29" t="s">
        <v>233</v>
      </c>
      <c s="25" t="s">
        <v>49</v>
      </c>
      <c s="30" t="s">
        <v>234</v>
      </c>
      <c s="31" t="s">
        <v>127</v>
      </c>
      <c s="32">
        <v>11.5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49</v>
      </c>
    </row>
    <row r="96" spans="1:5" ht="25.5">
      <c r="A96" s="39" t="s">
        <v>55</v>
      </c>
      <c r="E96" s="38" t="s">
        <v>235</v>
      </c>
    </row>
    <row r="97" spans="1:16" ht="12.75">
      <c r="A97" s="25" t="s">
        <v>47</v>
      </c>
      <c s="29" t="s">
        <v>236</v>
      </c>
      <c s="29" t="s">
        <v>237</v>
      </c>
      <c s="25" t="s">
        <v>49</v>
      </c>
      <c s="30" t="s">
        <v>238</v>
      </c>
      <c s="31" t="s">
        <v>164</v>
      </c>
      <c s="32">
        <v>3</v>
      </c>
      <c s="33">
        <v>0</v>
      </c>
      <c s="34">
        <f>ROUND(ROUND(H97,2)*ROUND(G97,3),2)</f>
      </c>
      <c s="31" t="s">
        <v>52</v>
      </c>
      <c r="O97">
        <f>(I97*0)/100</f>
      </c>
      <c t="s">
        <v>27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55</v>
      </c>
      <c r="E99" s="38" t="s">
        <v>239</v>
      </c>
    </row>
    <row r="100" spans="1:18" ht="12.75" customHeight="1">
      <c r="A100" s="6" t="s">
        <v>45</v>
      </c>
      <c s="6"/>
      <c s="42" t="s">
        <v>103</v>
      </c>
      <c s="6"/>
      <c s="27" t="s">
        <v>160</v>
      </c>
      <c s="6"/>
      <c s="6"/>
      <c s="6"/>
      <c s="43">
        <f>0+Q100</f>
      </c>
      <c s="6"/>
      <c r="O100">
        <f>0+R100</f>
      </c>
      <c r="Q100">
        <f>0+I101+I104+I107</f>
      </c>
      <c>
        <f>0+O101+O104+O107</f>
      </c>
    </row>
    <row r="101" spans="1:16" ht="12.75">
      <c r="A101" s="25" t="s">
        <v>47</v>
      </c>
      <c s="29" t="s">
        <v>240</v>
      </c>
      <c s="29" t="s">
        <v>241</v>
      </c>
      <c s="25" t="s">
        <v>49</v>
      </c>
      <c s="30" t="s">
        <v>242</v>
      </c>
      <c s="31" t="s">
        <v>101</v>
      </c>
      <c s="32">
        <v>11</v>
      </c>
      <c s="33">
        <v>0</v>
      </c>
      <c s="34">
        <f>ROUND(ROUND(H101,2)*ROUND(G101,3),2)</f>
      </c>
      <c s="31" t="s">
        <v>52</v>
      </c>
      <c r="O101">
        <f>(I101*21)/100</f>
      </c>
      <c t="s">
        <v>23</v>
      </c>
    </row>
    <row r="102" spans="1:5" ht="12.75">
      <c r="A102" s="35" t="s">
        <v>53</v>
      </c>
      <c r="E102" s="36" t="s">
        <v>49</v>
      </c>
    </row>
    <row r="103" spans="1:5" ht="25.5">
      <c r="A103" s="39" t="s">
        <v>55</v>
      </c>
      <c r="E103" s="38" t="s">
        <v>243</v>
      </c>
    </row>
    <row r="104" spans="1:16" ht="12.75">
      <c r="A104" s="25" t="s">
        <v>47</v>
      </c>
      <c s="29" t="s">
        <v>244</v>
      </c>
      <c s="29" t="s">
        <v>245</v>
      </c>
      <c s="25" t="s">
        <v>49</v>
      </c>
      <c s="30" t="s">
        <v>246</v>
      </c>
      <c s="31" t="s">
        <v>164</v>
      </c>
      <c s="32">
        <v>3</v>
      </c>
      <c s="33">
        <v>0</v>
      </c>
      <c s="34">
        <f>ROUND(ROUND(H104,2)*ROUND(G104,3),2)</f>
      </c>
      <c s="31" t="s">
        <v>52</v>
      </c>
      <c r="O104">
        <f>(I104*0)/100</f>
      </c>
      <c t="s">
        <v>27</v>
      </c>
    </row>
    <row r="105" spans="1:5" ht="12.75">
      <c r="A105" s="35" t="s">
        <v>53</v>
      </c>
      <c r="E105" s="36" t="s">
        <v>49</v>
      </c>
    </row>
    <row r="106" spans="1:5" ht="38.25">
      <c r="A106" s="39" t="s">
        <v>55</v>
      </c>
      <c r="E106" s="38" t="s">
        <v>247</v>
      </c>
    </row>
    <row r="107" spans="1:16" ht="12.75">
      <c r="A107" s="25" t="s">
        <v>47</v>
      </c>
      <c s="29" t="s">
        <v>248</v>
      </c>
      <c s="29" t="s">
        <v>249</v>
      </c>
      <c s="25" t="s">
        <v>49</v>
      </c>
      <c s="30" t="s">
        <v>250</v>
      </c>
      <c s="31" t="s">
        <v>164</v>
      </c>
      <c s="32">
        <v>6</v>
      </c>
      <c s="33">
        <v>0</v>
      </c>
      <c s="34">
        <f>ROUND(ROUND(H107,2)*ROUND(G107,3),2)</f>
      </c>
      <c s="31" t="s">
        <v>52</v>
      </c>
      <c r="O107">
        <f>(I107*0)/100</f>
      </c>
      <c t="s">
        <v>27</v>
      </c>
    </row>
    <row r="108" spans="1:5" ht="12.75">
      <c r="A108" s="35" t="s">
        <v>53</v>
      </c>
      <c r="E108" s="36" t="s">
        <v>49</v>
      </c>
    </row>
    <row r="109" spans="1:5" ht="51">
      <c r="A109" s="37" t="s">
        <v>55</v>
      </c>
      <c r="E109" s="38" t="s">
        <v>251</v>
      </c>
    </row>
    <row r="110" spans="1:18" ht="12.75" customHeight="1">
      <c r="A110" s="6" t="s">
        <v>45</v>
      </c>
      <c s="6"/>
      <c s="42" t="s">
        <v>40</v>
      </c>
      <c s="6"/>
      <c s="27" t="s">
        <v>170</v>
      </c>
      <c s="6"/>
      <c s="6"/>
      <c s="6"/>
      <c s="43">
        <f>0+Q110</f>
      </c>
      <c s="6"/>
      <c r="O110">
        <f>0+R110</f>
      </c>
      <c r="Q110">
        <f>0+I111+I114+I117+I120+I123+I126</f>
      </c>
      <c>
        <f>0+O111+O114+O117+O120+O123+O126</f>
      </c>
    </row>
    <row r="111" spans="1:16" ht="25.5">
      <c r="A111" s="25" t="s">
        <v>47</v>
      </c>
      <c s="29" t="s">
        <v>252</v>
      </c>
      <c s="29" t="s">
        <v>253</v>
      </c>
      <c s="25" t="s">
        <v>49</v>
      </c>
      <c s="30" t="s">
        <v>254</v>
      </c>
      <c s="31" t="s">
        <v>164</v>
      </c>
      <c s="32">
        <v>1</v>
      </c>
      <c s="33">
        <v>0</v>
      </c>
      <c s="34">
        <f>ROUND(ROUND(H111,2)*ROUND(G111,3),2)</f>
      </c>
      <c s="31" t="s">
        <v>52</v>
      </c>
      <c r="O111">
        <f>(I111*0)/100</f>
      </c>
      <c t="s">
        <v>27</v>
      </c>
    </row>
    <row r="112" spans="1:5" ht="12.75">
      <c r="A112" s="35" t="s">
        <v>53</v>
      </c>
      <c r="E112" s="36" t="s">
        <v>49</v>
      </c>
    </row>
    <row r="113" spans="1:5" ht="38.25">
      <c r="A113" s="39" t="s">
        <v>55</v>
      </c>
      <c r="E113" s="38" t="s">
        <v>255</v>
      </c>
    </row>
    <row r="114" spans="1:16" ht="12.75">
      <c r="A114" s="25" t="s">
        <v>47</v>
      </c>
      <c s="29" t="s">
        <v>256</v>
      </c>
      <c s="29" t="s">
        <v>176</v>
      </c>
      <c s="25" t="s">
        <v>49</v>
      </c>
      <c s="30" t="s">
        <v>177</v>
      </c>
      <c s="31" t="s">
        <v>101</v>
      </c>
      <c s="32">
        <v>31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49</v>
      </c>
    </row>
    <row r="116" spans="1:5" ht="38.25">
      <c r="A116" s="39" t="s">
        <v>55</v>
      </c>
      <c r="E116" s="38" t="s">
        <v>257</v>
      </c>
    </row>
    <row r="117" spans="1:16" ht="12.75">
      <c r="A117" s="25" t="s">
        <v>47</v>
      </c>
      <c s="29" t="s">
        <v>258</v>
      </c>
      <c s="29" t="s">
        <v>259</v>
      </c>
      <c s="25" t="s">
        <v>49</v>
      </c>
      <c s="30" t="s">
        <v>260</v>
      </c>
      <c s="31" t="s">
        <v>101</v>
      </c>
      <c s="32">
        <v>31</v>
      </c>
      <c s="33">
        <v>0</v>
      </c>
      <c s="34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5" t="s">
        <v>53</v>
      </c>
      <c r="E118" s="36" t="s">
        <v>49</v>
      </c>
    </row>
    <row r="119" spans="1:5" ht="63.75">
      <c r="A119" s="39" t="s">
        <v>55</v>
      </c>
      <c r="E119" s="38" t="s">
        <v>261</v>
      </c>
    </row>
    <row r="120" spans="1:16" ht="12.75">
      <c r="A120" s="25" t="s">
        <v>47</v>
      </c>
      <c s="29" t="s">
        <v>262</v>
      </c>
      <c s="29" t="s">
        <v>263</v>
      </c>
      <c s="25" t="s">
        <v>49</v>
      </c>
      <c s="30" t="s">
        <v>264</v>
      </c>
      <c s="31" t="s">
        <v>101</v>
      </c>
      <c s="32">
        <v>8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51">
      <c r="A122" s="39" t="s">
        <v>55</v>
      </c>
      <c r="E122" s="38" t="s">
        <v>265</v>
      </c>
    </row>
    <row r="123" spans="1:16" ht="12.75">
      <c r="A123" s="25" t="s">
        <v>47</v>
      </c>
      <c s="29" t="s">
        <v>266</v>
      </c>
      <c s="29" t="s">
        <v>267</v>
      </c>
      <c s="25" t="s">
        <v>49</v>
      </c>
      <c s="30" t="s">
        <v>268</v>
      </c>
      <c s="31" t="s">
        <v>101</v>
      </c>
      <c s="32">
        <v>1.5</v>
      </c>
      <c s="33">
        <v>0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12.75">
      <c r="A124" s="35" t="s">
        <v>53</v>
      </c>
      <c r="E124" s="36" t="s">
        <v>49</v>
      </c>
    </row>
    <row r="125" spans="1:5" ht="25.5">
      <c r="A125" s="39" t="s">
        <v>55</v>
      </c>
      <c r="E125" s="38" t="s">
        <v>269</v>
      </c>
    </row>
    <row r="126" spans="1:16" ht="12.75">
      <c r="A126" s="25" t="s">
        <v>47</v>
      </c>
      <c s="29" t="s">
        <v>270</v>
      </c>
      <c s="29" t="s">
        <v>271</v>
      </c>
      <c s="25" t="s">
        <v>49</v>
      </c>
      <c s="30" t="s">
        <v>272</v>
      </c>
      <c s="31" t="s">
        <v>164</v>
      </c>
      <c s="32">
        <v>3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23</v>
      </c>
    </row>
    <row r="127" spans="1:5" ht="12.75">
      <c r="A127" s="35" t="s">
        <v>53</v>
      </c>
      <c r="E127" s="36" t="s">
        <v>49</v>
      </c>
    </row>
    <row r="128" spans="1:5" ht="25.5">
      <c r="A128" s="37" t="s">
        <v>55</v>
      </c>
      <c r="E128" s="38" t="s">
        <v>273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274</v>
      </c>
      <c s="40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274</v>
      </c>
      <c s="6"/>
      <c s="18" t="s">
        <v>275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40</v>
      </c>
      <c s="19"/>
      <c s="27" t="s">
        <v>170</v>
      </c>
      <c s="19"/>
      <c s="19"/>
      <c s="19"/>
      <c s="28">
        <f>0+Q8</f>
      </c>
      <c s="19"/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47</v>
      </c>
      <c s="29" t="s">
        <v>29</v>
      </c>
      <c s="29" t="s">
        <v>276</v>
      </c>
      <c s="25" t="s">
        <v>49</v>
      </c>
      <c s="30" t="s">
        <v>277</v>
      </c>
      <c s="31" t="s">
        <v>164</v>
      </c>
      <c s="32">
        <v>20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9" t="s">
        <v>55</v>
      </c>
      <c r="E11" s="38" t="s">
        <v>278</v>
      </c>
    </row>
    <row r="12" spans="1:16" ht="12.75">
      <c r="A12" s="25" t="s">
        <v>47</v>
      </c>
      <c s="29" t="s">
        <v>23</v>
      </c>
      <c s="29" t="s">
        <v>279</v>
      </c>
      <c s="25" t="s">
        <v>49</v>
      </c>
      <c s="30" t="s">
        <v>280</v>
      </c>
      <c s="31" t="s">
        <v>164</v>
      </c>
      <c s="32">
        <v>20</v>
      </c>
      <c s="33">
        <v>0</v>
      </c>
      <c s="34">
        <f>ROUND(ROUND(H12,2)*ROUND(G12,3),2)</f>
      </c>
      <c s="31" t="s">
        <v>52</v>
      </c>
      <c r="O12">
        <f>(I12*21)/100</f>
      </c>
      <c t="s">
        <v>23</v>
      </c>
    </row>
    <row r="13" spans="1:5" ht="12.75">
      <c r="A13" s="35" t="s">
        <v>53</v>
      </c>
      <c r="E13" s="36" t="s">
        <v>49</v>
      </c>
    </row>
    <row r="14" spans="1:5" ht="12.75">
      <c r="A14" s="39" t="s">
        <v>55</v>
      </c>
      <c r="E14" s="38" t="s">
        <v>281</v>
      </c>
    </row>
    <row r="15" spans="1:16" ht="12.75">
      <c r="A15" s="25" t="s">
        <v>47</v>
      </c>
      <c s="29" t="s">
        <v>22</v>
      </c>
      <c s="29" t="s">
        <v>282</v>
      </c>
      <c s="25" t="s">
        <v>49</v>
      </c>
      <c s="30" t="s">
        <v>283</v>
      </c>
      <c s="31" t="s">
        <v>284</v>
      </c>
      <c s="32">
        <v>2480</v>
      </c>
      <c s="33">
        <v>0</v>
      </c>
      <c s="34">
        <f>ROUND(ROUND(H15,2)*ROUND(G15,3),2)</f>
      </c>
      <c s="31" t="s">
        <v>52</v>
      </c>
      <c r="O15">
        <f>(I15*21)/100</f>
      </c>
      <c t="s">
        <v>23</v>
      </c>
    </row>
    <row r="16" spans="1:5" ht="12.75">
      <c r="A16" s="35" t="s">
        <v>53</v>
      </c>
      <c r="E16" s="36" t="s">
        <v>49</v>
      </c>
    </row>
    <row r="17" spans="1:5" ht="12.75">
      <c r="A17" s="39" t="s">
        <v>55</v>
      </c>
      <c r="E17" s="38" t="s">
        <v>285</v>
      </c>
    </row>
    <row r="18" spans="1:16" ht="12.75">
      <c r="A18" s="25" t="s">
        <v>47</v>
      </c>
      <c s="29" t="s">
        <v>33</v>
      </c>
      <c s="29" t="s">
        <v>286</v>
      </c>
      <c s="25" t="s">
        <v>49</v>
      </c>
      <c s="30" t="s">
        <v>287</v>
      </c>
      <c s="31" t="s">
        <v>164</v>
      </c>
      <c s="32">
        <v>2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49</v>
      </c>
    </row>
    <row r="20" spans="1:5" ht="25.5">
      <c r="A20" s="39" t="s">
        <v>55</v>
      </c>
      <c r="E20" s="38" t="s">
        <v>288</v>
      </c>
    </row>
    <row r="21" spans="1:16" ht="12.75">
      <c r="A21" s="25" t="s">
        <v>47</v>
      </c>
      <c s="29" t="s">
        <v>35</v>
      </c>
      <c s="29" t="s">
        <v>289</v>
      </c>
      <c s="25" t="s">
        <v>49</v>
      </c>
      <c s="30" t="s">
        <v>290</v>
      </c>
      <c s="31" t="s">
        <v>164</v>
      </c>
      <c s="32">
        <v>2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9" t="s">
        <v>55</v>
      </c>
      <c r="E23" s="38" t="s">
        <v>291</v>
      </c>
    </row>
    <row r="24" spans="1:16" ht="12.75">
      <c r="A24" s="25" t="s">
        <v>47</v>
      </c>
      <c s="29" t="s">
        <v>37</v>
      </c>
      <c s="29" t="s">
        <v>292</v>
      </c>
      <c s="25" t="s">
        <v>49</v>
      </c>
      <c s="30" t="s">
        <v>293</v>
      </c>
      <c s="31" t="s">
        <v>284</v>
      </c>
      <c s="32">
        <v>248</v>
      </c>
      <c s="33">
        <v>0</v>
      </c>
      <c s="34">
        <f>ROUND(ROUND(H24,2)*ROUND(G24,3),2)</f>
      </c>
      <c s="31" t="s">
        <v>52</v>
      </c>
      <c r="O24">
        <f>(I24*21)/100</f>
      </c>
      <c t="s">
        <v>23</v>
      </c>
    </row>
    <row r="25" spans="1:5" ht="12.75">
      <c r="A25" s="35" t="s">
        <v>53</v>
      </c>
      <c r="E25" s="36" t="s">
        <v>49</v>
      </c>
    </row>
    <row r="26" spans="1:5" ht="12.75">
      <c r="A26" s="39" t="s">
        <v>55</v>
      </c>
      <c r="E26" s="38" t="s">
        <v>294</v>
      </c>
    </row>
    <row r="27" spans="1:16" ht="12.75">
      <c r="A27" s="25" t="s">
        <v>47</v>
      </c>
      <c s="29" t="s">
        <v>98</v>
      </c>
      <c s="29" t="s">
        <v>295</v>
      </c>
      <c s="25" t="s">
        <v>49</v>
      </c>
      <c s="30" t="s">
        <v>296</v>
      </c>
      <c s="31" t="s">
        <v>164</v>
      </c>
      <c s="32">
        <v>2</v>
      </c>
      <c s="33">
        <v>0</v>
      </c>
      <c s="34">
        <f>ROUND(ROUND(H27,2)*ROUND(G27,3),2)</f>
      </c>
      <c s="31" t="s">
        <v>52</v>
      </c>
      <c r="O27">
        <f>(I27*21)/100</f>
      </c>
      <c t="s">
        <v>23</v>
      </c>
    </row>
    <row r="28" spans="1:5" ht="12.75">
      <c r="A28" s="35" t="s">
        <v>53</v>
      </c>
      <c r="E28" s="36" t="s">
        <v>49</v>
      </c>
    </row>
    <row r="29" spans="1:5" ht="25.5">
      <c r="A29" s="39" t="s">
        <v>55</v>
      </c>
      <c r="E29" s="38" t="s">
        <v>297</v>
      </c>
    </row>
    <row r="30" spans="1:16" ht="12.75">
      <c r="A30" s="25" t="s">
        <v>47</v>
      </c>
      <c s="29" t="s">
        <v>103</v>
      </c>
      <c s="29" t="s">
        <v>298</v>
      </c>
      <c s="25" t="s">
        <v>49</v>
      </c>
      <c s="30" t="s">
        <v>299</v>
      </c>
      <c s="31" t="s">
        <v>164</v>
      </c>
      <c s="32">
        <v>2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9" t="s">
        <v>55</v>
      </c>
      <c r="E32" s="38" t="s">
        <v>300</v>
      </c>
    </row>
    <row r="33" spans="1:16" ht="12.75">
      <c r="A33" s="25" t="s">
        <v>47</v>
      </c>
      <c s="29" t="s">
        <v>40</v>
      </c>
      <c s="29" t="s">
        <v>301</v>
      </c>
      <c s="25" t="s">
        <v>49</v>
      </c>
      <c s="30" t="s">
        <v>302</v>
      </c>
      <c s="31" t="s">
        <v>284</v>
      </c>
      <c s="32">
        <v>248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9" t="s">
        <v>55</v>
      </c>
      <c r="E35" s="38" t="s">
        <v>303</v>
      </c>
    </row>
    <row r="36" spans="1:16" ht="12.75">
      <c r="A36" s="25" t="s">
        <v>47</v>
      </c>
      <c s="29" t="s">
        <v>42</v>
      </c>
      <c s="29" t="s">
        <v>304</v>
      </c>
      <c s="25" t="s">
        <v>49</v>
      </c>
      <c s="30" t="s">
        <v>305</v>
      </c>
      <c s="31" t="s">
        <v>164</v>
      </c>
      <c s="32">
        <v>2</v>
      </c>
      <c s="33">
        <v>0</v>
      </c>
      <c s="34">
        <f>ROUND(ROUND(H36,2)*ROUND(G36,3),2)</f>
      </c>
      <c s="31" t="s">
        <v>52</v>
      </c>
      <c r="O36">
        <f>(I36*21)/100</f>
      </c>
      <c t="s">
        <v>23</v>
      </c>
    </row>
    <row r="37" spans="1:5" ht="12.75">
      <c r="A37" s="35" t="s">
        <v>53</v>
      </c>
      <c r="E37" s="36" t="s">
        <v>49</v>
      </c>
    </row>
    <row r="38" spans="1:5" ht="12.75">
      <c r="A38" s="39" t="s">
        <v>55</v>
      </c>
      <c r="E38" s="38" t="s">
        <v>300</v>
      </c>
    </row>
    <row r="39" spans="1:16" ht="12.75">
      <c r="A39" s="25" t="s">
        <v>47</v>
      </c>
      <c s="29" t="s">
        <v>44</v>
      </c>
      <c s="29" t="s">
        <v>306</v>
      </c>
      <c s="25" t="s">
        <v>49</v>
      </c>
      <c s="30" t="s">
        <v>307</v>
      </c>
      <c s="31" t="s">
        <v>164</v>
      </c>
      <c s="32">
        <v>2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9" t="s">
        <v>55</v>
      </c>
      <c r="E41" s="38" t="s">
        <v>300</v>
      </c>
    </row>
    <row r="42" spans="1:16" ht="12.75">
      <c r="A42" s="25" t="s">
        <v>47</v>
      </c>
      <c s="29" t="s">
        <v>116</v>
      </c>
      <c s="29" t="s">
        <v>308</v>
      </c>
      <c s="25" t="s">
        <v>49</v>
      </c>
      <c s="30" t="s">
        <v>309</v>
      </c>
      <c s="31" t="s">
        <v>284</v>
      </c>
      <c s="32">
        <v>248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9" t="s">
        <v>55</v>
      </c>
      <c r="E44" s="38" t="s">
        <v>303</v>
      </c>
    </row>
    <row r="45" spans="1:16" ht="12.75">
      <c r="A45" s="25" t="s">
        <v>47</v>
      </c>
      <c s="29" t="s">
        <v>120</v>
      </c>
      <c s="29" t="s">
        <v>310</v>
      </c>
      <c s="25" t="s">
        <v>49</v>
      </c>
      <c s="30" t="s">
        <v>311</v>
      </c>
      <c s="31" t="s">
        <v>164</v>
      </c>
      <c s="32">
        <v>2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25.5">
      <c r="A47" s="39" t="s">
        <v>55</v>
      </c>
      <c r="E47" s="38" t="s">
        <v>288</v>
      </c>
    </row>
    <row r="48" spans="1:16" ht="12.75">
      <c r="A48" s="25" t="s">
        <v>47</v>
      </c>
      <c s="29" t="s">
        <v>124</v>
      </c>
      <c s="29" t="s">
        <v>312</v>
      </c>
      <c s="25" t="s">
        <v>49</v>
      </c>
      <c s="30" t="s">
        <v>313</v>
      </c>
      <c s="31" t="s">
        <v>164</v>
      </c>
      <c s="32">
        <v>2</v>
      </c>
      <c s="33">
        <v>0</v>
      </c>
      <c s="34">
        <f>ROUND(ROUND(H48,2)*ROUND(G48,3),2)</f>
      </c>
      <c s="31" t="s">
        <v>52</v>
      </c>
      <c r="O48">
        <f>(I48*21)/100</f>
      </c>
      <c t="s">
        <v>23</v>
      </c>
    </row>
    <row r="49" spans="1:5" ht="12.75">
      <c r="A49" s="35" t="s">
        <v>53</v>
      </c>
      <c r="E49" s="36" t="s">
        <v>49</v>
      </c>
    </row>
    <row r="50" spans="1:5" ht="12.75">
      <c r="A50" s="39" t="s">
        <v>55</v>
      </c>
      <c r="E50" s="38" t="s">
        <v>291</v>
      </c>
    </row>
    <row r="51" spans="1:16" ht="12.75">
      <c r="A51" s="25" t="s">
        <v>47</v>
      </c>
      <c s="29" t="s">
        <v>130</v>
      </c>
      <c s="29" t="s">
        <v>314</v>
      </c>
      <c s="25" t="s">
        <v>49</v>
      </c>
      <c s="30" t="s">
        <v>315</v>
      </c>
      <c s="31" t="s">
        <v>284</v>
      </c>
      <c s="32">
        <v>248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9" t="s">
        <v>55</v>
      </c>
      <c r="E53" s="38" t="s">
        <v>303</v>
      </c>
    </row>
    <row r="54" spans="1:16" ht="12.75">
      <c r="A54" s="25" t="s">
        <v>47</v>
      </c>
      <c s="29" t="s">
        <v>134</v>
      </c>
      <c s="29" t="s">
        <v>316</v>
      </c>
      <c s="25" t="s">
        <v>49</v>
      </c>
      <c s="30" t="s">
        <v>317</v>
      </c>
      <c s="31" t="s">
        <v>164</v>
      </c>
      <c s="32">
        <v>30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25.5">
      <c r="A56" s="39" t="s">
        <v>55</v>
      </c>
      <c r="E56" s="38" t="s">
        <v>318</v>
      </c>
    </row>
    <row r="57" spans="1:16" ht="12.75">
      <c r="A57" s="25" t="s">
        <v>47</v>
      </c>
      <c s="29" t="s">
        <v>136</v>
      </c>
      <c s="29" t="s">
        <v>319</v>
      </c>
      <c s="25" t="s">
        <v>49</v>
      </c>
      <c s="30" t="s">
        <v>320</v>
      </c>
      <c s="31" t="s">
        <v>164</v>
      </c>
      <c s="32">
        <v>30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12.75">
      <c r="A59" s="39" t="s">
        <v>55</v>
      </c>
      <c r="E59" s="38" t="s">
        <v>321</v>
      </c>
    </row>
    <row r="60" spans="1:16" ht="12.75">
      <c r="A60" s="25" t="s">
        <v>47</v>
      </c>
      <c s="29" t="s">
        <v>140</v>
      </c>
      <c s="29" t="s">
        <v>322</v>
      </c>
      <c s="25" t="s">
        <v>49</v>
      </c>
      <c s="30" t="s">
        <v>323</v>
      </c>
      <c s="31" t="s">
        <v>284</v>
      </c>
      <c s="32">
        <v>3720</v>
      </c>
      <c s="33">
        <v>0</v>
      </c>
      <c s="34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5" t="s">
        <v>53</v>
      </c>
      <c r="E61" s="36" t="s">
        <v>49</v>
      </c>
    </row>
    <row r="62" spans="1:5" ht="12.75">
      <c r="A62" s="39" t="s">
        <v>55</v>
      </c>
      <c r="E62" s="38" t="s">
        <v>324</v>
      </c>
    </row>
    <row r="63" spans="1:16" ht="25.5">
      <c r="A63" s="25" t="s">
        <v>47</v>
      </c>
      <c s="29" t="s">
        <v>144</v>
      </c>
      <c s="29" t="s">
        <v>325</v>
      </c>
      <c s="25" t="s">
        <v>49</v>
      </c>
      <c s="30" t="s">
        <v>326</v>
      </c>
      <c s="31" t="s">
        <v>164</v>
      </c>
      <c s="32">
        <v>78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49</v>
      </c>
    </row>
    <row r="65" spans="1:5" ht="63.75">
      <c r="A65" s="39" t="s">
        <v>55</v>
      </c>
      <c r="E65" s="38" t="s">
        <v>327</v>
      </c>
    </row>
    <row r="66" spans="1:16" ht="12.75">
      <c r="A66" s="25" t="s">
        <v>47</v>
      </c>
      <c s="29" t="s">
        <v>148</v>
      </c>
      <c s="29" t="s">
        <v>328</v>
      </c>
      <c s="25" t="s">
        <v>49</v>
      </c>
      <c s="30" t="s">
        <v>329</v>
      </c>
      <c s="31" t="s">
        <v>164</v>
      </c>
      <c s="32">
        <v>78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51">
      <c r="A68" s="39" t="s">
        <v>55</v>
      </c>
      <c r="E68" s="38" t="s">
        <v>330</v>
      </c>
    </row>
    <row r="69" spans="1:16" ht="12.75">
      <c r="A69" s="25" t="s">
        <v>47</v>
      </c>
      <c s="29" t="s">
        <v>152</v>
      </c>
      <c s="29" t="s">
        <v>331</v>
      </c>
      <c s="25" t="s">
        <v>49</v>
      </c>
      <c s="30" t="s">
        <v>332</v>
      </c>
      <c s="31" t="s">
        <v>284</v>
      </c>
      <c s="32">
        <v>9672</v>
      </c>
      <c s="33">
        <v>0</v>
      </c>
      <c s="34">
        <f>ROUND(ROUND(H69,2)*ROUND(G69,3),2)</f>
      </c>
      <c s="31" t="s">
        <v>52</v>
      </c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51">
      <c r="A71" s="37" t="s">
        <v>55</v>
      </c>
      <c r="E71" s="38" t="s">
        <v>333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0C00D213-C9C4-464F-B4FF-D4D9AAAD06F6}"/>
</file>

<file path=customXml/itemProps2.xml><?xml version="1.0" encoding="utf-8"?>
<ds:datastoreItem xmlns:ds="http://schemas.openxmlformats.org/officeDocument/2006/customXml" ds:itemID="{91C27E58-7970-4324-B1A0-75BBAF66BD02}"/>
</file>

<file path=customXml/itemProps3.xml><?xml version="1.0" encoding="utf-8"?>
<ds:datastoreItem xmlns:ds="http://schemas.openxmlformats.org/officeDocument/2006/customXml" ds:itemID="{C0BFA7C0-5C31-43A0-BBE5-DF179A411B5B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