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erver1\ZAKAZKY\2025\VZMR\Stavební práce\VZMR Silnice III360 21\00_Podklady od útvaru\OPRAVA rozpočtu dne 26.6\"/>
    </mc:Choice>
  </mc:AlternateContent>
  <xr:revisionPtr revIDLastSave="0" documentId="13_ncr:1_{77EA18D4-E6BB-4299-8CEC-E600C58634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4" r:id="rId1"/>
    <sheet name="SO 10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9" i="3" s="1"/>
  <c r="I106" i="3"/>
  <c r="I104" i="3"/>
  <c r="I99" i="3"/>
  <c r="G15" i="3"/>
  <c r="G12" i="3" s="1"/>
  <c r="G108" i="3"/>
  <c r="I108" i="3" s="1"/>
  <c r="I52" i="3"/>
  <c r="I77" i="3"/>
  <c r="I58" i="3"/>
  <c r="I60" i="3"/>
  <c r="I101" i="3"/>
  <c r="I96" i="3" l="1"/>
  <c r="I93" i="3"/>
  <c r="G63" i="3"/>
  <c r="I63" i="3" s="1"/>
  <c r="O63" i="3" s="1"/>
  <c r="I90" i="3"/>
  <c r="O90" i="3" s="1"/>
  <c r="I86" i="3"/>
  <c r="O86" i="3" s="1"/>
  <c r="I83" i="3"/>
  <c r="O83" i="3" s="1"/>
  <c r="I80" i="3"/>
  <c r="I74" i="3"/>
  <c r="O74" i="3" s="1"/>
  <c r="I71" i="3"/>
  <c r="O71" i="3" s="1"/>
  <c r="I69" i="3"/>
  <c r="O69" i="3" s="1"/>
  <c r="I67" i="3"/>
  <c r="O67" i="3" s="1"/>
  <c r="I55" i="3"/>
  <c r="I49" i="3"/>
  <c r="O49" i="3" s="1"/>
  <c r="I46" i="3"/>
  <c r="O46" i="3" s="1"/>
  <c r="I42" i="3"/>
  <c r="O42" i="3" s="1"/>
  <c r="I39" i="3"/>
  <c r="O39" i="3" s="1"/>
  <c r="I35" i="3"/>
  <c r="O35" i="3" s="1"/>
  <c r="I32" i="3"/>
  <c r="O32" i="3" s="1"/>
  <c r="I29" i="3"/>
  <c r="O29" i="3" s="1"/>
  <c r="I26" i="3"/>
  <c r="O26" i="3" s="1"/>
  <c r="I22" i="3"/>
  <c r="O22" i="3" s="1"/>
  <c r="I18" i="3"/>
  <c r="O18" i="3" s="1"/>
  <c r="I15" i="3"/>
  <c r="I12" i="3"/>
  <c r="I9" i="3"/>
  <c r="O15" i="3" l="1"/>
  <c r="I14" i="3"/>
  <c r="O55" i="3"/>
  <c r="I54" i="3"/>
  <c r="O9" i="3"/>
  <c r="I8" i="3"/>
  <c r="O80" i="3"/>
  <c r="I79" i="3"/>
  <c r="O12" i="3"/>
  <c r="D10" i="4" l="1"/>
  <c r="I3" i="3"/>
  <c r="C10" i="4" s="1"/>
  <c r="E10" i="4" l="1"/>
  <c r="C7" i="4" s="1"/>
  <c r="C6" i="4"/>
</calcChain>
</file>

<file path=xl/sharedStrings.xml><?xml version="1.0" encoding="utf-8"?>
<sst xmlns="http://schemas.openxmlformats.org/spreadsheetml/2006/main" count="282" uniqueCount="151">
  <si>
    <t>EstiCon</t>
  </si>
  <si>
    <t xml:space="preserve">Firma: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</si>
  <si>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</si>
  <si>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</si>
  <si>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</si>
  <si>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</si>
  <si>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</si>
  <si>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</si>
  <si>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</si>
  <si>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</si>
  <si>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Silnice III/36021 Chmelík</t>
  </si>
  <si>
    <t>Soupis prací objektu</t>
  </si>
  <si>
    <t>S</t>
  </si>
  <si>
    <t>Stavba: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</si>
  <si>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</si>
  <si>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</si>
  <si>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</si>
  <si>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</si>
  <si>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</si>
  <si>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</si>
  <si>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</si>
  <si>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</si>
  <si>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</si>
  <si>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</si>
  <si>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</si>
  <si>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</si>
  <si>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</si>
  <si>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</si>
  <si>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</si>
  <si>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podmínky</t>
  </si>
  <si>
    <t>P</t>
  </si>
  <si>
    <t/>
  </si>
  <si>
    <t>PP</t>
  </si>
  <si>
    <t>VV</t>
  </si>
  <si>
    <t>TS</t>
  </si>
  <si>
    <t>014101</t>
  </si>
  <si>
    <t>POPLATKY ZA SKLÁDKU</t>
  </si>
  <si>
    <t>M3</t>
  </si>
  <si>
    <t>Zemina a kamení</t>
  </si>
  <si>
    <t>Položka zahrnuje:
- veškeré poplatky provozovateli skládky související s uložením odpadu na skládce.
Položka nezahrnuje:
- x</t>
  </si>
  <si>
    <t>014121</t>
  </si>
  <si>
    <t>POPLATKY ZA SKLÁDKU TYP S-OO (OSTATNÍ ODPAD)</t>
  </si>
  <si>
    <t>1</t>
  </si>
  <si>
    <t>zemní práce</t>
  </si>
  <si>
    <t>11313</t>
  </si>
  <si>
    <t>ODSTRANĚNÍ KRYTU ZPEVNĚNÝCH PLOCH S ASFALTOVÝM POJIVEM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</si>
  <si>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</si>
  <si>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</si>
  <si>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</si>
  <si>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M</t>
  </si>
  <si>
    <t>11372</t>
  </si>
  <si>
    <t>FRÉZOVÁNÍ ZPEVNĚNÝCH PLOCH ASFALTOVÝCH</t>
  </si>
  <si>
    <t>vč. odvozu na místo určené investorem</t>
  </si>
  <si>
    <t>0,05*4209,35+0,04*248,83+0,14*165,7 = 243,619 [A]</t>
  </si>
  <si>
    <t>113764</t>
  </si>
  <si>
    <t>FRÉZOVÁNÍ DRÁŽKY PRŮŘEZU DO 400MM2 V ASFALTOVÉ VOZOVCE</t>
  </si>
  <si>
    <t>Položka zahrnuje:
- veškerou manipulaci s vybouranou sutí a s vybouranými hmotami vč. uložení na skládku.
Položka nezahrnuje:
- x</t>
  </si>
  <si>
    <t>12922</t>
  </si>
  <si>
    <t>ČIŠTĚNÍ KRAJNIC OD NÁNOSU TL. DO 100MM</t>
  </si>
  <si>
    <t>M2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</si>
  <si>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</si>
  <si>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</si>
  <si>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</si>
  <si>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12990</t>
  </si>
  <si>
    <t>R</t>
  </si>
  <si>
    <t>ČIŠTĚNÍ POTRUBÍ</t>
  </si>
  <si>
    <t>čištění propustků, bez rozlišení DN, včetně uložení na skládku a poplatku za skládku</t>
  </si>
  <si>
    <t>18110</t>
  </si>
  <si>
    <t>ÚPRAVA PLÁNĚ SE ZHUTNĚNÍM V HORNINĚ TŘ. I</t>
  </si>
  <si>
    <t>Položka zahrnuje:
- úpravu pláně včetně vyrovnání výškových rozdílů. Míru zhutnění určuje projekt.
Položka nezahrnuje:
- x</t>
  </si>
  <si>
    <t>18231</t>
  </si>
  <si>
    <t>ROZPROSTŘENÍ ORNICE V ROVINĚ V TL DO 0,10M</t>
  </si>
  <si>
    <t>rozprostření výkopku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</si>
  <si>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</si>
  <si>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</si>
  <si>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</si>
  <si>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</si>
  <si>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</si>
  <si>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</si>
  <si>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</si>
  <si>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5</t>
  </si>
  <si>
    <t>komunikace</t>
  </si>
  <si>
    <t>56333</t>
  </si>
  <si>
    <t>VOZOVKOVÉ VRSTVY ZE ŠTĚRKODRTI TL. DO 150MM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</si>
  <si>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</si>
  <si>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</si>
  <si>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</si>
  <si>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R-mat frakce 0/32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</si>
  <si>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</si>
  <si>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</si>
  <si>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</si>
  <si>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</si>
  <si>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</si>
  <si>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</si>
  <si>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574A33</t>
  </si>
  <si>
    <t>ASFALTOVÝ BETON PRO OBRUSNÉ VRSTVY ACO 11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</si>
  <si>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</si>
  <si>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574E46</t>
  </si>
  <si>
    <t>ASFALTOVÝ BETON PRO PODKLADNÍ VRSTVY ACP 16+, 16S TL. 50MM</t>
  </si>
  <si>
    <t>9</t>
  </si>
  <si>
    <t>ostatní práce</t>
  </si>
  <si>
    <t>915111</t>
  </si>
  <si>
    <t>VODOROVNÉ DOPRAVNÍ ZNAČENÍ BARVOU HLADKÉ - DODÁVKA A POKLÁDKA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</si>
  <si>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</si>
  <si>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</si>
  <si>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</si>
  <si>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91781</t>
  </si>
  <si>
    <t>VÝŠKOVÁ ÚPRAVA OBRUBNÍKŮ BETONOVÝCH</t>
  </si>
  <si>
    <t>obnova u č.p. 68, obnova nástupiště v km 0,400 (10% z výměry)</t>
  </si>
  <si>
    <t>Položka zahrnuje:
- vytrhání, očištění, manipulaci
- nové betonové lože a osazení. 
Položka nezahrnuje:
- nutné doplnění novými obrubami se uvede v položkách 9172 až 9177</t>
  </si>
  <si>
    <t>931324</t>
  </si>
  <si>
    <t>TĚSNĚNÍ DILATAČ SPAR ASF ZÁLIVKOU MODIFIK PRŮŘ DO 400MM2</t>
  </si>
  <si>
    <t>Položka zahrnuje:
- dodávku a osazení předepsaného materiálu
- očištění ploch spáry před úpravou
- očištění okolí spáry po úpravě
Položka nezahrnuje:
- těsnící profil</t>
  </si>
  <si>
    <t>VPUSŤ KANALIZAČNÍ ULIČNÍ KOMPLETNÍ Z BETONOVÝCH DÍLCŮ</t>
  </si>
  <si>
    <t>KUS</t>
  </si>
  <si>
    <t>POTRUBÍ Z TRUB PLASTOVÝCH ODPADNÍCH DN DO 200MM</t>
  </si>
  <si>
    <t>NÁSTUPIŠTNÍ OBRUBNÍKY BETONOVÉ</t>
  </si>
  <si>
    <t>56144G</t>
  </si>
  <si>
    <t>SMĚSI Z KAMENIVA STMELENÉ CEMENTEM  SC C 8/10 TL. DO 200MM</t>
  </si>
  <si>
    <t>SC C 8/10 TL. 180MM</t>
  </si>
  <si>
    <t>VOZOVKOVÉ VRSTVY ZE ŠTĚRKODRTI TL. DO 200MM</t>
  </si>
  <si>
    <t>ASFALTOVÝ BETON PRO PODKLADNÍ VRSTVY ACP 16+, 16S TL. 70MM</t>
  </si>
  <si>
    <t>POTRUBÍ Z TRUB BETONOVÝCH DN DO 800MM</t>
  </si>
  <si>
    <t>prodloužení propustku</t>
  </si>
  <si>
    <t>ZÁSYP JAM A RÝH Z NAKUPOVANÝCH MATERIÁLŮ</t>
  </si>
  <si>
    <t>zásyp prodloužení propustku</t>
  </si>
  <si>
    <t>PŘÍKOPOVÉ ŽLABY Z BETON TVÁRNIC ŠÍŘ DO 1200MM DO BETONU TL 100MM</t>
  </si>
  <si>
    <t>SVODNICE PRO PŘEVEDENÍ VODY OCELOVÁ DO BETONU</t>
  </si>
  <si>
    <t>ŽLABY A RIGOLY DLÁŽDĚNÉ Z KOSTEK VELKÝCH DO BETONU TL 100MM</t>
  </si>
  <si>
    <t>sanace - podrovnávka</t>
  </si>
  <si>
    <t>3 100,53 hlavní trasa</t>
  </si>
  <si>
    <t>záliv BUS, sanace</t>
  </si>
  <si>
    <t>tl. 200mm
záliv BUS, sanace</t>
  </si>
  <si>
    <t>20,28 m</t>
  </si>
  <si>
    <t>480,8 m</t>
  </si>
  <si>
    <t xml:space="preserve">97,1 m </t>
  </si>
  <si>
    <t xml:space="preserve">14 m </t>
  </si>
  <si>
    <t>nástupiště, sanace</t>
  </si>
  <si>
    <t>189,54 m2</t>
  </si>
  <si>
    <t xml:space="preserve">189,54 m2 </t>
  </si>
  <si>
    <t xml:space="preserve">20,28 m </t>
  </si>
  <si>
    <t>3349,36 m2</t>
  </si>
  <si>
    <t xml:space="preserve">141,49 m2 </t>
  </si>
  <si>
    <t xml:space="preserve">48,65 m </t>
  </si>
  <si>
    <t>1 027,478 m2</t>
  </si>
  <si>
    <t>tl. 150mm - nestmelené vrstvy nástupiště, tl. 380 mm - BUS, sanace</t>
  </si>
  <si>
    <t>108,30 m2, nástupiště</t>
  </si>
  <si>
    <r>
      <t xml:space="preserve">
 </t>
    </r>
    <r>
      <rPr>
        <b/>
        <i/>
        <sz val="11"/>
        <rFont val="Calibri"/>
        <family val="2"/>
        <charset val="238"/>
        <scheme val="minor"/>
      </rPr>
      <t>0,1*108,3</t>
    </r>
  </si>
  <si>
    <r>
      <t xml:space="preserve">
 </t>
    </r>
    <r>
      <rPr>
        <b/>
        <i/>
        <sz val="11"/>
        <rFont val="Calibri"/>
        <family val="2"/>
        <charset val="238"/>
        <scheme val="minor"/>
      </rPr>
      <t>0,15*108,3 + 0,38*1 662,23</t>
    </r>
  </si>
  <si>
    <t>Stavba: Silnice III/36021</t>
  </si>
  <si>
    <t>Silnice III/36021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</si>
</sst>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6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  <font>
      <b/>
      <sz val="16"/>
      <color rgb="FF00B050"/>
      <name val="Arial"/>
    </font>
    <font>
      <sz val="11"/>
      <color rgb="FF00B050"/>
      <name val="Calibri"/>
      <family val="2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68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164" fontId="0" fillId="0" borderId="0" xfId="0" applyNumberFormat="1"/>
    <xf numFmtId="0" fontId="11" fillId="0" borderId="7" xfId="0" applyFont="1" applyBorder="1" applyAlignment="1">
      <alignment wrapText="1"/>
    </xf>
    <xf numFmtId="0" fontId="12" fillId="0" borderId="5" xfId="0" applyFont="1" applyBorder="1"/>
    <xf numFmtId="0" fontId="12" fillId="0" borderId="0" xfId="0" applyFont="1"/>
    <xf numFmtId="0" fontId="13" fillId="0" borderId="7" xfId="0" applyFont="1" applyBorder="1"/>
    <xf numFmtId="0" fontId="12" fillId="0" borderId="7" xfId="0" applyFont="1" applyBorder="1"/>
    <xf numFmtId="0" fontId="12" fillId="0" borderId="7" xfId="0" applyFont="1" applyBorder="1" applyAlignment="1">
      <alignment horizontal="right"/>
    </xf>
    <xf numFmtId="0" fontId="12" fillId="0" borderId="7" xfId="0" applyFont="1" applyBorder="1" applyAlignment="1">
      <alignment wrapText="1"/>
    </xf>
    <xf numFmtId="0" fontId="12" fillId="0" borderId="7" xfId="0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13" fillId="0" borderId="5" xfId="0" applyFont="1" applyBorder="1"/>
    <xf numFmtId="0" fontId="13" fillId="0" borderId="6" xfId="0" applyFont="1" applyBorder="1"/>
    <xf numFmtId="0" fontId="13" fillId="0" borderId="7" xfId="0" applyFont="1" applyBorder="1" applyAlignment="1">
      <alignment wrapText="1"/>
    </xf>
    <xf numFmtId="0" fontId="12" fillId="2" borderId="7" xfId="0" applyFont="1" applyFill="1" applyBorder="1"/>
    <xf numFmtId="0" fontId="12" fillId="2" borderId="13" xfId="0" applyFont="1" applyFill="1" applyBorder="1"/>
    <xf numFmtId="0" fontId="12" fillId="2" borderId="7" xfId="0" applyFont="1" applyFill="1" applyBorder="1" applyAlignment="1">
      <alignment horizontal="right"/>
    </xf>
    <xf numFmtId="0" fontId="12" fillId="2" borderId="14" xfId="0" applyFont="1" applyFill="1" applyBorder="1"/>
    <xf numFmtId="164" fontId="12" fillId="2" borderId="7" xfId="0" applyNumberFormat="1" applyFont="1" applyFill="1" applyBorder="1" applyAlignment="1">
      <alignment horizontal="center"/>
    </xf>
    <xf numFmtId="0" fontId="13" fillId="2" borderId="15" xfId="0" applyFont="1" applyFill="1" applyBorder="1"/>
    <xf numFmtId="0" fontId="12" fillId="0" borderId="6" xfId="0" applyFont="1" applyBorder="1"/>
    <xf numFmtId="0" fontId="14" fillId="0" borderId="7" xfId="0" applyFont="1" applyBorder="1" applyAlignment="1">
      <alignment wrapText="1"/>
    </xf>
    <xf numFmtId="11" fontId="12" fillId="0" borderId="7" xfId="0" applyNumberFormat="1" applyFont="1" applyBorder="1"/>
    <xf numFmtId="0" fontId="13" fillId="0" borderId="16" xfId="0" applyFont="1" applyBorder="1"/>
    <xf numFmtId="0" fontId="13" fillId="0" borderId="17" xfId="0" applyFont="1" applyBorder="1"/>
    <xf numFmtId="0" fontId="13" fillId="0" borderId="18" xfId="0" applyFont="1" applyBorder="1"/>
    <xf numFmtId="0" fontId="12" fillId="2" borderId="7" xfId="0" applyFont="1" applyFill="1" applyBorder="1" applyAlignment="1">
      <alignment horizontal="center"/>
    </xf>
    <xf numFmtId="164" fontId="15" fillId="2" borderId="0" xfId="3" applyNumberFormat="1" applyFont="1" applyFill="1">
      <alignment horizontal="right" vertical="center" wrapText="1"/>
    </xf>
    <xf numFmtId="164" fontId="15" fillId="0" borderId="1" xfId="5" applyNumberFormat="1" applyFont="1" applyBorder="1" applyAlignment="1">
      <alignment horizontal="right" vertical="center" wrapText="1"/>
    </xf>
    <xf numFmtId="0" fontId="9" fillId="2" borderId="0" xfId="2" applyFont="1" applyFill="1">
      <alignment horizontal="left" vertical="center" wrapText="1"/>
    </xf>
    <xf numFmtId="0" fontId="10" fillId="2" borderId="0" xfId="0" applyFont="1" applyFill="1"/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B15" sqref="B15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58"/>
      <c r="C2" s="3"/>
      <c r="D2" s="3"/>
      <c r="E2" s="3"/>
    </row>
    <row r="3" spans="1:5" x14ac:dyDescent="0.25">
      <c r="A3" s="3"/>
      <c r="B3" s="59"/>
      <c r="C3" s="3"/>
      <c r="D3" s="3"/>
      <c r="E3" s="3"/>
    </row>
    <row r="4" spans="1:5" ht="15" customHeight="1" x14ac:dyDescent="0.25">
      <c r="A4" s="3"/>
      <c r="B4" s="60" t="s">
        <v>149</v>
      </c>
      <c r="C4" s="61"/>
      <c r="D4" s="61"/>
      <c r="E4" s="61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2</v>
      </c>
      <c r="C6" s="56">
        <f>SUM(C10:C10)</f>
        <v>0</v>
      </c>
      <c r="D6" s="3"/>
      <c r="E6" s="3"/>
    </row>
    <row r="7" spans="1:5" x14ac:dyDescent="0.25">
      <c r="A7" s="3"/>
      <c r="B7" s="5" t="s">
        <v>3</v>
      </c>
      <c r="C7" s="56">
        <f>SUM(E10:E10)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4</v>
      </c>
      <c r="B9" s="6" t="s">
        <v>5</v>
      </c>
      <c r="C9" s="6" t="s">
        <v>6</v>
      </c>
      <c r="D9" s="6" t="s">
        <v>7</v>
      </c>
      <c r="E9" s="6" t="s">
        <v>8</v>
      </c>
    </row>
    <row r="10" spans="1:5" x14ac:dyDescent="0.25">
      <c r="A10" s="7" t="s">
        <v>9</v>
      </c>
      <c r="B10" s="8" t="s">
        <v>10</v>
      </c>
      <c r="C10" s="57">
        <f>'SO 101'!I3</f>
        <v>0</v>
      </c>
      <c r="D10" s="57">
        <f>SUMIFS('SO 101'!O:O,'SO 101'!A:A,"P")</f>
        <v>0</v>
      </c>
      <c r="E10" s="57">
        <f>C10+D10</f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scale="9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08"/>
  <sheetViews>
    <sheetView topLeftCell="B1" workbookViewId="0">
      <selection activeCell="E11" sqref="E11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9" customWidth="1"/>
    <col min="13" max="13" width="12.28515625" bestFit="1" customWidth="1"/>
    <col min="15" max="16" width="9.140625" hidden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3"/>
      <c r="D2" s="3"/>
      <c r="E2" s="4" t="s">
        <v>11</v>
      </c>
      <c r="F2" s="3"/>
      <c r="G2" s="3"/>
      <c r="H2" s="3"/>
      <c r="I2" s="3"/>
      <c r="J2" s="14"/>
    </row>
    <row r="3" spans="1:16" x14ac:dyDescent="0.25">
      <c r="A3" s="3" t="s">
        <v>12</v>
      </c>
      <c r="B3" s="15" t="s">
        <v>13</v>
      </c>
      <c r="C3" s="62"/>
      <c r="D3" s="63"/>
      <c r="E3" s="16" t="s">
        <v>150</v>
      </c>
      <c r="F3" s="3"/>
      <c r="G3" s="3"/>
      <c r="H3" s="55" t="s">
        <v>9</v>
      </c>
      <c r="I3" s="47">
        <f>I8+I14+I54+I79</f>
        <v>0</v>
      </c>
      <c r="J3" s="14"/>
      <c r="M3" s="27"/>
      <c r="O3">
        <v>0</v>
      </c>
      <c r="P3">
        <v>2</v>
      </c>
    </row>
    <row r="4" spans="1:16" x14ac:dyDescent="0.25">
      <c r="A4" s="3" t="s">
        <v>14</v>
      </c>
      <c r="B4" s="15" t="s">
        <v>15</v>
      </c>
      <c r="C4" s="62" t="s">
        <v>9</v>
      </c>
      <c r="D4" s="63"/>
      <c r="E4" s="16" t="s">
        <v>150</v>
      </c>
      <c r="F4" s="3"/>
      <c r="G4" s="3"/>
      <c r="H4" s="3"/>
      <c r="I4" s="3"/>
      <c r="J4" s="14"/>
      <c r="O4">
        <v>0.15</v>
      </c>
      <c r="P4">
        <v>2</v>
      </c>
    </row>
    <row r="5" spans="1:16" x14ac:dyDescent="0.25">
      <c r="A5" s="64" t="s">
        <v>16</v>
      </c>
      <c r="B5" s="65" t="s">
        <v>17</v>
      </c>
      <c r="C5" s="66" t="s">
        <v>18</v>
      </c>
      <c r="D5" s="66" t="s">
        <v>19</v>
      </c>
      <c r="E5" s="66" t="s">
        <v>20</v>
      </c>
      <c r="F5" s="66" t="s">
        <v>21</v>
      </c>
      <c r="G5" s="66" t="s">
        <v>22</v>
      </c>
      <c r="H5" s="66" t="s">
        <v>23</v>
      </c>
      <c r="I5" s="66"/>
      <c r="J5" s="67" t="s">
        <v>24</v>
      </c>
      <c r="O5">
        <v>0.21</v>
      </c>
    </row>
    <row r="6" spans="1:16" x14ac:dyDescent="0.25">
      <c r="A6" s="64"/>
      <c r="B6" s="65"/>
      <c r="C6" s="66"/>
      <c r="D6" s="66"/>
      <c r="E6" s="66"/>
      <c r="F6" s="66"/>
      <c r="G6" s="66"/>
      <c r="H6" s="6" t="s">
        <v>25</v>
      </c>
      <c r="I6" s="6" t="s">
        <v>26</v>
      </c>
      <c r="J6" s="67"/>
    </row>
    <row r="7" spans="1:16" x14ac:dyDescent="0.25">
      <c r="A7" s="19">
        <v>0</v>
      </c>
      <c r="B7" s="17">
        <v>1</v>
      </c>
      <c r="C7" s="20">
        <v>2</v>
      </c>
      <c r="D7" s="6">
        <v>3</v>
      </c>
      <c r="E7" s="20">
        <v>4</v>
      </c>
      <c r="F7" s="6">
        <v>5</v>
      </c>
      <c r="G7" s="6">
        <v>6</v>
      </c>
      <c r="H7" s="6">
        <v>7</v>
      </c>
      <c r="I7" s="20">
        <v>8</v>
      </c>
      <c r="J7" s="18">
        <v>9</v>
      </c>
    </row>
    <row r="8" spans="1:16" x14ac:dyDescent="0.25">
      <c r="A8" s="21" t="s">
        <v>27</v>
      </c>
      <c r="B8" s="22"/>
      <c r="C8" s="23" t="s">
        <v>28</v>
      </c>
      <c r="D8" s="24"/>
      <c r="E8" s="21" t="s">
        <v>29</v>
      </c>
      <c r="F8" s="24"/>
      <c r="G8" s="24"/>
      <c r="H8" s="24"/>
      <c r="I8" s="25">
        <f>SUM(I9:I13)</f>
        <v>0</v>
      </c>
      <c r="J8" s="26"/>
    </row>
    <row r="9" spans="1:16" s="38" customFormat="1" x14ac:dyDescent="0.25">
      <c r="A9" s="31" t="s">
        <v>30</v>
      </c>
      <c r="B9" s="32">
        <v>1</v>
      </c>
      <c r="C9" s="33" t="s">
        <v>35</v>
      </c>
      <c r="D9" s="32" t="s">
        <v>31</v>
      </c>
      <c r="E9" s="34" t="s">
        <v>36</v>
      </c>
      <c r="F9" s="35" t="s">
        <v>37</v>
      </c>
      <c r="G9" s="36">
        <f>G18</f>
        <v>647.89240000000007</v>
      </c>
      <c r="H9" s="37">
        <v>0</v>
      </c>
      <c r="I9" s="37">
        <f>ROUND(G9*H9,P4)</f>
        <v>0</v>
      </c>
      <c r="J9" s="32"/>
      <c r="O9" s="39">
        <f>I9*0.21</f>
        <v>0</v>
      </c>
      <c r="P9" s="38">
        <v>3</v>
      </c>
    </row>
    <row r="10" spans="1:16" s="38" customFormat="1" x14ac:dyDescent="0.25">
      <c r="A10" s="31" t="s">
        <v>32</v>
      </c>
      <c r="B10" s="40"/>
      <c r="E10" s="34" t="s">
        <v>38</v>
      </c>
      <c r="J10" s="41"/>
    </row>
    <row r="11" spans="1:16" s="38" customFormat="1" ht="75" x14ac:dyDescent="0.25">
      <c r="A11" s="31" t="s">
        <v>34</v>
      </c>
      <c r="B11" s="40"/>
      <c r="E11" s="42" t="s">
        <v>39</v>
      </c>
      <c r="J11" s="41"/>
    </row>
    <row r="12" spans="1:16" s="38" customFormat="1" x14ac:dyDescent="0.25">
      <c r="A12" s="31" t="s">
        <v>30</v>
      </c>
      <c r="B12" s="32">
        <v>3</v>
      </c>
      <c r="C12" s="33" t="s">
        <v>40</v>
      </c>
      <c r="D12" s="32" t="s">
        <v>31</v>
      </c>
      <c r="E12" s="34" t="s">
        <v>41</v>
      </c>
      <c r="F12" s="35" t="s">
        <v>37</v>
      </c>
      <c r="G12" s="36">
        <f>G15</f>
        <v>10.83</v>
      </c>
      <c r="H12" s="37">
        <v>0</v>
      </c>
      <c r="I12" s="37">
        <f>ROUND(G12*H12,P4)</f>
        <v>0</v>
      </c>
      <c r="J12" s="32"/>
      <c r="O12" s="39">
        <f>I12*0.21</f>
        <v>0</v>
      </c>
      <c r="P12" s="38">
        <v>3</v>
      </c>
    </row>
    <row r="13" spans="1:16" s="38" customFormat="1" ht="75" x14ac:dyDescent="0.25">
      <c r="A13" s="31" t="s">
        <v>34</v>
      </c>
      <c r="B13" s="40"/>
      <c r="E13" s="42" t="s">
        <v>39</v>
      </c>
      <c r="J13" s="41"/>
    </row>
    <row r="14" spans="1:16" s="38" customFormat="1" x14ac:dyDescent="0.25">
      <c r="A14" s="43" t="s">
        <v>27</v>
      </c>
      <c r="B14" s="44"/>
      <c r="C14" s="45" t="s">
        <v>42</v>
      </c>
      <c r="D14" s="46"/>
      <c r="E14" s="43" t="s">
        <v>43</v>
      </c>
      <c r="F14" s="46"/>
      <c r="G14" s="46"/>
      <c r="H14" s="46"/>
      <c r="I14" s="47">
        <f>SUM(I15:I53)</f>
        <v>0</v>
      </c>
      <c r="J14" s="48"/>
    </row>
    <row r="15" spans="1:16" s="38" customFormat="1" x14ac:dyDescent="0.25">
      <c r="A15" s="31" t="s">
        <v>30</v>
      </c>
      <c r="B15" s="32">
        <v>4</v>
      </c>
      <c r="C15" s="33" t="s">
        <v>44</v>
      </c>
      <c r="D15" s="32" t="s">
        <v>31</v>
      </c>
      <c r="E15" s="34" t="s">
        <v>45</v>
      </c>
      <c r="F15" s="35" t="s">
        <v>37</v>
      </c>
      <c r="G15" s="36">
        <f>0.1*108.3</f>
        <v>10.83</v>
      </c>
      <c r="H15" s="37">
        <v>0</v>
      </c>
      <c r="I15" s="37">
        <f>ROUND(G15*H15,P4)</f>
        <v>0</v>
      </c>
      <c r="J15" s="32"/>
      <c r="O15" s="39">
        <f>I15*0.21</f>
        <v>0</v>
      </c>
      <c r="P15" s="38">
        <v>3</v>
      </c>
    </row>
    <row r="16" spans="1:16" s="38" customFormat="1" ht="17.25" customHeight="1" x14ac:dyDescent="0.25">
      <c r="A16" s="31"/>
      <c r="B16" s="40"/>
      <c r="E16" s="28" t="s">
        <v>147</v>
      </c>
      <c r="J16" s="41"/>
    </row>
    <row r="17" spans="1:16" s="38" customFormat="1" ht="120" x14ac:dyDescent="0.25">
      <c r="A17" s="31" t="s">
        <v>34</v>
      </c>
      <c r="B17" s="40"/>
      <c r="E17" s="42" t="s">
        <v>46</v>
      </c>
      <c r="J17" s="41"/>
    </row>
    <row r="18" spans="1:16" s="38" customFormat="1" ht="30" x14ac:dyDescent="0.25">
      <c r="A18" s="31" t="s">
        <v>30</v>
      </c>
      <c r="B18" s="32">
        <v>5</v>
      </c>
      <c r="C18" s="33" t="s">
        <v>47</v>
      </c>
      <c r="D18" s="32" t="s">
        <v>31</v>
      </c>
      <c r="E18" s="34" t="s">
        <v>48</v>
      </c>
      <c r="F18" s="35" t="s">
        <v>37</v>
      </c>
      <c r="G18" s="36">
        <f>(108.3*0.15)+(1662.23*0.38)</f>
        <v>647.89240000000007</v>
      </c>
      <c r="H18" s="37">
        <v>0</v>
      </c>
      <c r="I18" s="37">
        <f>ROUND(G18*H18,P4)</f>
        <v>0</v>
      </c>
      <c r="J18" s="32"/>
      <c r="O18" s="39">
        <f>I18*0.21</f>
        <v>0</v>
      </c>
      <c r="P18" s="38">
        <v>3</v>
      </c>
    </row>
    <row r="19" spans="1:16" s="38" customFormat="1" x14ac:dyDescent="0.25">
      <c r="A19" s="31" t="s">
        <v>32</v>
      </c>
      <c r="B19" s="40"/>
      <c r="E19" s="42" t="s">
        <v>145</v>
      </c>
      <c r="J19" s="41"/>
    </row>
    <row r="20" spans="1:16" s="38" customFormat="1" ht="21" customHeight="1" x14ac:dyDescent="0.25">
      <c r="A20" s="31" t="s">
        <v>33</v>
      </c>
      <c r="B20" s="40"/>
      <c r="E20" s="28" t="s">
        <v>148</v>
      </c>
      <c r="J20" s="41"/>
    </row>
    <row r="21" spans="1:16" s="38" customFormat="1" ht="120" x14ac:dyDescent="0.25">
      <c r="A21" s="31" t="s">
        <v>34</v>
      </c>
      <c r="B21" s="40"/>
      <c r="E21" s="42" t="s">
        <v>46</v>
      </c>
      <c r="J21" s="41"/>
    </row>
    <row r="22" spans="1:16" s="38" customFormat="1" x14ac:dyDescent="0.25">
      <c r="A22" s="31" t="s">
        <v>30</v>
      </c>
      <c r="B22" s="32">
        <v>8</v>
      </c>
      <c r="C22" s="33" t="s">
        <v>50</v>
      </c>
      <c r="D22" s="32" t="s">
        <v>31</v>
      </c>
      <c r="E22" s="34" t="s">
        <v>51</v>
      </c>
      <c r="F22" s="35" t="s">
        <v>37</v>
      </c>
      <c r="G22" s="36">
        <v>243.619</v>
      </c>
      <c r="H22" s="37">
        <v>0</v>
      </c>
      <c r="I22" s="37">
        <f>ROUND(G22*H22,P4)</f>
        <v>0</v>
      </c>
      <c r="J22" s="32"/>
      <c r="O22" s="39">
        <f>I22*0.21</f>
        <v>0</v>
      </c>
      <c r="P22" s="38">
        <v>3</v>
      </c>
    </row>
    <row r="23" spans="1:16" s="38" customFormat="1" x14ac:dyDescent="0.25">
      <c r="A23" s="31" t="s">
        <v>32</v>
      </c>
      <c r="B23" s="40"/>
      <c r="E23" s="42" t="s">
        <v>52</v>
      </c>
      <c r="J23" s="41"/>
    </row>
    <row r="24" spans="1:16" s="38" customFormat="1" x14ac:dyDescent="0.25">
      <c r="A24" s="31" t="s">
        <v>33</v>
      </c>
      <c r="B24" s="40"/>
      <c r="E24" s="28" t="s">
        <v>53</v>
      </c>
      <c r="J24" s="41"/>
    </row>
    <row r="25" spans="1:16" s="38" customFormat="1" ht="120" x14ac:dyDescent="0.25">
      <c r="A25" s="31" t="s">
        <v>34</v>
      </c>
      <c r="B25" s="40"/>
      <c r="E25" s="42" t="s">
        <v>46</v>
      </c>
      <c r="J25" s="41"/>
    </row>
    <row r="26" spans="1:16" s="38" customFormat="1" x14ac:dyDescent="0.25">
      <c r="A26" s="31" t="s">
        <v>30</v>
      </c>
      <c r="B26" s="32">
        <v>9</v>
      </c>
      <c r="C26" s="33" t="s">
        <v>54</v>
      </c>
      <c r="D26" s="32" t="s">
        <v>31</v>
      </c>
      <c r="E26" s="34" t="s">
        <v>55</v>
      </c>
      <c r="F26" s="35" t="s">
        <v>49</v>
      </c>
      <c r="G26" s="36">
        <v>20.28</v>
      </c>
      <c r="H26" s="37">
        <v>0</v>
      </c>
      <c r="I26" s="37">
        <f>ROUND(G26*H26,P4)</f>
        <v>0</v>
      </c>
      <c r="J26" s="32"/>
      <c r="O26" s="39">
        <f>I26*0.21</f>
        <v>0</v>
      </c>
      <c r="P26" s="38">
        <v>3</v>
      </c>
    </row>
    <row r="27" spans="1:16" s="38" customFormat="1" x14ac:dyDescent="0.25">
      <c r="A27" s="31" t="s">
        <v>33</v>
      </c>
      <c r="B27" s="40"/>
      <c r="E27" s="34" t="s">
        <v>133</v>
      </c>
      <c r="J27" s="41"/>
    </row>
    <row r="28" spans="1:16" s="38" customFormat="1" ht="75" x14ac:dyDescent="0.25">
      <c r="A28" s="31" t="s">
        <v>34</v>
      </c>
      <c r="B28" s="40"/>
      <c r="E28" s="42" t="s">
        <v>56</v>
      </c>
      <c r="J28" s="41"/>
    </row>
    <row r="29" spans="1:16" s="38" customFormat="1" x14ac:dyDescent="0.25">
      <c r="A29" s="31" t="s">
        <v>30</v>
      </c>
      <c r="B29" s="32">
        <v>10</v>
      </c>
      <c r="C29" s="33" t="s">
        <v>57</v>
      </c>
      <c r="D29" s="32" t="s">
        <v>31</v>
      </c>
      <c r="E29" s="34" t="s">
        <v>58</v>
      </c>
      <c r="F29" s="35" t="s">
        <v>59</v>
      </c>
      <c r="G29" s="36">
        <v>480.8</v>
      </c>
      <c r="H29" s="37">
        <v>0</v>
      </c>
      <c r="I29" s="37">
        <f>ROUND(G29*H29,P4)</f>
        <v>0</v>
      </c>
      <c r="J29" s="32"/>
      <c r="O29" s="39">
        <f>I29*0.21</f>
        <v>0</v>
      </c>
      <c r="P29" s="38">
        <v>3</v>
      </c>
    </row>
    <row r="30" spans="1:16" s="38" customFormat="1" x14ac:dyDescent="0.25">
      <c r="A30" s="31" t="s">
        <v>33</v>
      </c>
      <c r="B30" s="40"/>
      <c r="E30" s="34" t="s">
        <v>134</v>
      </c>
      <c r="J30" s="41"/>
    </row>
    <row r="31" spans="1:16" s="38" customFormat="1" ht="120" x14ac:dyDescent="0.25">
      <c r="A31" s="31" t="s">
        <v>34</v>
      </c>
      <c r="B31" s="40"/>
      <c r="E31" s="42" t="s">
        <v>60</v>
      </c>
      <c r="J31" s="41"/>
    </row>
    <row r="32" spans="1:16" s="38" customFormat="1" x14ac:dyDescent="0.25">
      <c r="A32" s="31" t="s">
        <v>30</v>
      </c>
      <c r="B32" s="32">
        <v>11</v>
      </c>
      <c r="C32" s="33" t="s">
        <v>61</v>
      </c>
      <c r="D32" s="32" t="s">
        <v>31</v>
      </c>
      <c r="E32" s="34" t="s">
        <v>62</v>
      </c>
      <c r="F32" s="35" t="s">
        <v>49</v>
      </c>
      <c r="G32" s="36">
        <v>97.1</v>
      </c>
      <c r="H32" s="37">
        <v>0</v>
      </c>
      <c r="I32" s="37">
        <f>ROUND(G32*H32,P4)</f>
        <v>0</v>
      </c>
      <c r="J32" s="32"/>
      <c r="O32" s="39">
        <f>I32*0.21</f>
        <v>0</v>
      </c>
      <c r="P32" s="38">
        <v>3</v>
      </c>
    </row>
    <row r="33" spans="1:16" s="38" customFormat="1" x14ac:dyDescent="0.25">
      <c r="A33" s="31"/>
      <c r="B33" s="40"/>
      <c r="E33" s="34" t="s">
        <v>135</v>
      </c>
      <c r="J33" s="41"/>
    </row>
    <row r="34" spans="1:16" s="38" customFormat="1" ht="120" x14ac:dyDescent="0.25">
      <c r="A34" s="31" t="s">
        <v>34</v>
      </c>
      <c r="B34" s="40"/>
      <c r="E34" s="42" t="s">
        <v>60</v>
      </c>
      <c r="J34" s="41"/>
    </row>
    <row r="35" spans="1:16" s="38" customFormat="1" x14ac:dyDescent="0.25">
      <c r="A35" s="31" t="s">
        <v>30</v>
      </c>
      <c r="B35" s="32">
        <v>12</v>
      </c>
      <c r="C35" s="33" t="s">
        <v>63</v>
      </c>
      <c r="D35" s="32" t="s">
        <v>64</v>
      </c>
      <c r="E35" s="34" t="s">
        <v>65</v>
      </c>
      <c r="F35" s="35" t="s">
        <v>49</v>
      </c>
      <c r="G35" s="36">
        <v>14</v>
      </c>
      <c r="H35" s="37">
        <v>0</v>
      </c>
      <c r="I35" s="37">
        <f>ROUND(G35*H35,P4)</f>
        <v>0</v>
      </c>
      <c r="J35" s="32"/>
      <c r="O35" s="39">
        <f>I35*0.21</f>
        <v>0</v>
      </c>
      <c r="P35" s="38">
        <v>3</v>
      </c>
    </row>
    <row r="36" spans="1:16" s="38" customFormat="1" ht="30" x14ac:dyDescent="0.25">
      <c r="A36" s="31" t="s">
        <v>32</v>
      </c>
      <c r="B36" s="40"/>
      <c r="E36" s="42" t="s">
        <v>66</v>
      </c>
      <c r="J36" s="41"/>
    </row>
    <row r="37" spans="1:16" s="38" customFormat="1" x14ac:dyDescent="0.25">
      <c r="A37" s="31"/>
      <c r="B37" s="40"/>
      <c r="E37" s="34" t="s">
        <v>136</v>
      </c>
      <c r="J37" s="41"/>
    </row>
    <row r="38" spans="1:16" s="38" customFormat="1" ht="120" x14ac:dyDescent="0.25">
      <c r="A38" s="31" t="s">
        <v>34</v>
      </c>
      <c r="B38" s="40"/>
      <c r="E38" s="42" t="s">
        <v>60</v>
      </c>
      <c r="J38" s="41"/>
    </row>
    <row r="39" spans="1:16" s="38" customFormat="1" x14ac:dyDescent="0.25">
      <c r="A39" s="31" t="s">
        <v>30</v>
      </c>
      <c r="B39" s="32">
        <v>13</v>
      </c>
      <c r="C39" s="33" t="s">
        <v>67</v>
      </c>
      <c r="D39" s="32" t="s">
        <v>31</v>
      </c>
      <c r="E39" s="34" t="s">
        <v>68</v>
      </c>
      <c r="F39" s="35" t="s">
        <v>59</v>
      </c>
      <c r="G39" s="36">
        <v>1662.23</v>
      </c>
      <c r="H39" s="37">
        <v>0</v>
      </c>
      <c r="I39" s="37">
        <f>ROUND(G39*H39,P4)</f>
        <v>0</v>
      </c>
      <c r="J39" s="32"/>
      <c r="O39" s="39">
        <f>I39*0.21</f>
        <v>0</v>
      </c>
      <c r="P39" s="38">
        <v>3</v>
      </c>
    </row>
    <row r="40" spans="1:16" s="38" customFormat="1" x14ac:dyDescent="0.25">
      <c r="A40" s="31" t="s">
        <v>32</v>
      </c>
      <c r="B40" s="40"/>
      <c r="E40" s="42" t="s">
        <v>137</v>
      </c>
      <c r="J40" s="41"/>
    </row>
    <row r="41" spans="1:16" s="38" customFormat="1" ht="75" x14ac:dyDescent="0.25">
      <c r="A41" s="31" t="s">
        <v>34</v>
      </c>
      <c r="B41" s="40"/>
      <c r="E41" s="42" t="s">
        <v>69</v>
      </c>
      <c r="J41" s="41"/>
    </row>
    <row r="42" spans="1:16" s="38" customFormat="1" x14ac:dyDescent="0.25">
      <c r="A42" s="31" t="s">
        <v>30</v>
      </c>
      <c r="B42" s="32">
        <v>14</v>
      </c>
      <c r="C42" s="33" t="s">
        <v>70</v>
      </c>
      <c r="D42" s="32" t="s">
        <v>31</v>
      </c>
      <c r="E42" s="34" t="s">
        <v>71</v>
      </c>
      <c r="F42" s="35" t="s">
        <v>59</v>
      </c>
      <c r="G42" s="36">
        <v>189.54</v>
      </c>
      <c r="H42" s="37">
        <v>0</v>
      </c>
      <c r="I42" s="37">
        <f>ROUND(G42*H42,P4)</f>
        <v>0</v>
      </c>
      <c r="J42" s="32"/>
      <c r="O42" s="39">
        <f>I42*0.21</f>
        <v>0</v>
      </c>
      <c r="P42" s="38">
        <v>3</v>
      </c>
    </row>
    <row r="43" spans="1:16" s="38" customFormat="1" x14ac:dyDescent="0.25">
      <c r="A43" s="31" t="s">
        <v>32</v>
      </c>
      <c r="B43" s="40"/>
      <c r="E43" s="34" t="s">
        <v>72</v>
      </c>
      <c r="J43" s="41"/>
    </row>
    <row r="44" spans="1:16" s="38" customFormat="1" x14ac:dyDescent="0.25">
      <c r="A44" s="31"/>
      <c r="B44" s="40"/>
      <c r="E44" s="34" t="s">
        <v>139</v>
      </c>
      <c r="J44" s="41"/>
    </row>
    <row r="45" spans="1:16" s="38" customFormat="1" ht="75" x14ac:dyDescent="0.25">
      <c r="A45" s="31" t="s">
        <v>34</v>
      </c>
      <c r="B45" s="40"/>
      <c r="E45" s="42" t="s">
        <v>73</v>
      </c>
      <c r="J45" s="41"/>
    </row>
    <row r="46" spans="1:16" s="38" customFormat="1" x14ac:dyDescent="0.25">
      <c r="A46" s="31" t="s">
        <v>30</v>
      </c>
      <c r="B46" s="32">
        <v>15</v>
      </c>
      <c r="C46" s="33" t="s">
        <v>74</v>
      </c>
      <c r="D46" s="32" t="s">
        <v>31</v>
      </c>
      <c r="E46" s="34" t="s">
        <v>75</v>
      </c>
      <c r="F46" s="35" t="s">
        <v>59</v>
      </c>
      <c r="G46" s="36">
        <v>189.54</v>
      </c>
      <c r="H46" s="37">
        <v>0</v>
      </c>
      <c r="I46" s="37">
        <f>ROUND(G46*H46,P4)</f>
        <v>0</v>
      </c>
      <c r="J46" s="32"/>
      <c r="O46" s="39">
        <f>I46*0.21</f>
        <v>0</v>
      </c>
      <c r="P46" s="38">
        <v>3</v>
      </c>
    </row>
    <row r="47" spans="1:16" s="38" customFormat="1" x14ac:dyDescent="0.25">
      <c r="A47" s="31"/>
      <c r="B47" s="40"/>
      <c r="E47" s="34" t="s">
        <v>138</v>
      </c>
      <c r="J47" s="41"/>
    </row>
    <row r="48" spans="1:16" s="38" customFormat="1" ht="75" x14ac:dyDescent="0.25">
      <c r="A48" s="31" t="s">
        <v>34</v>
      </c>
      <c r="B48" s="40"/>
      <c r="E48" s="42" t="s">
        <v>76</v>
      </c>
      <c r="J48" s="41"/>
    </row>
    <row r="49" spans="1:16" s="38" customFormat="1" x14ac:dyDescent="0.25">
      <c r="A49" s="31" t="s">
        <v>30</v>
      </c>
      <c r="B49" s="32">
        <v>16</v>
      </c>
      <c r="C49" s="33" t="s">
        <v>77</v>
      </c>
      <c r="D49" s="32" t="s">
        <v>31</v>
      </c>
      <c r="E49" s="34" t="s">
        <v>78</v>
      </c>
      <c r="F49" s="35" t="s">
        <v>59</v>
      </c>
      <c r="G49" s="36">
        <v>189.54</v>
      </c>
      <c r="H49" s="37">
        <v>0</v>
      </c>
      <c r="I49" s="37">
        <f>ROUND(G49*H49,P4)</f>
        <v>0</v>
      </c>
      <c r="J49" s="32"/>
      <c r="O49" s="39">
        <f>I49*0.21</f>
        <v>0</v>
      </c>
      <c r="P49" s="38">
        <v>3</v>
      </c>
    </row>
    <row r="50" spans="1:16" s="38" customFormat="1" x14ac:dyDescent="0.25">
      <c r="A50" s="31"/>
      <c r="B50" s="40"/>
      <c r="E50" s="34" t="s">
        <v>139</v>
      </c>
      <c r="J50" s="41"/>
    </row>
    <row r="51" spans="1:16" s="38" customFormat="1" ht="90" x14ac:dyDescent="0.25">
      <c r="A51" s="31" t="s">
        <v>34</v>
      </c>
      <c r="B51" s="40"/>
      <c r="E51" s="42" t="s">
        <v>79</v>
      </c>
      <c r="J51" s="41"/>
    </row>
    <row r="52" spans="1:16" s="38" customFormat="1" x14ac:dyDescent="0.25">
      <c r="A52" s="31"/>
      <c r="B52" s="32"/>
      <c r="C52" s="33">
        <v>17481</v>
      </c>
      <c r="D52" s="32" t="s">
        <v>31</v>
      </c>
      <c r="E52" s="34" t="s">
        <v>124</v>
      </c>
      <c r="F52" s="35" t="s">
        <v>37</v>
      </c>
      <c r="G52" s="36">
        <v>8</v>
      </c>
      <c r="H52" s="37">
        <v>0</v>
      </c>
      <c r="I52" s="37">
        <f>ROUND(G52*H52,P9)</f>
        <v>0</v>
      </c>
      <c r="J52" s="32"/>
    </row>
    <row r="53" spans="1:16" s="38" customFormat="1" x14ac:dyDescent="0.25">
      <c r="A53" s="31"/>
      <c r="B53" s="40"/>
      <c r="E53" s="34" t="s">
        <v>125</v>
      </c>
      <c r="J53" s="41"/>
    </row>
    <row r="54" spans="1:16" s="38" customFormat="1" x14ac:dyDescent="0.25">
      <c r="A54" s="43" t="s">
        <v>27</v>
      </c>
      <c r="B54" s="44"/>
      <c r="C54" s="45" t="s">
        <v>80</v>
      </c>
      <c r="D54" s="46"/>
      <c r="E54" s="43" t="s">
        <v>81</v>
      </c>
      <c r="F54" s="46"/>
      <c r="G54" s="46"/>
      <c r="H54" s="46"/>
      <c r="I54" s="47">
        <f>SUM(I55:I78)</f>
        <v>0</v>
      </c>
      <c r="J54" s="48"/>
    </row>
    <row r="55" spans="1:16" s="38" customFormat="1" x14ac:dyDescent="0.25">
      <c r="A55" s="31" t="s">
        <v>30</v>
      </c>
      <c r="B55" s="32">
        <v>17</v>
      </c>
      <c r="C55" s="33" t="s">
        <v>82</v>
      </c>
      <c r="D55" s="32" t="s">
        <v>31</v>
      </c>
      <c r="E55" s="34" t="s">
        <v>83</v>
      </c>
      <c r="F55" s="35" t="s">
        <v>59</v>
      </c>
      <c r="G55" s="36">
        <v>108.3</v>
      </c>
      <c r="H55" s="37">
        <v>0</v>
      </c>
      <c r="I55" s="37">
        <f>ROUND(G55*H55,P4)</f>
        <v>0</v>
      </c>
      <c r="J55" s="32"/>
      <c r="O55" s="39">
        <f>I55*0.21</f>
        <v>0</v>
      </c>
      <c r="P55" s="38">
        <v>3</v>
      </c>
    </row>
    <row r="56" spans="1:16" s="38" customFormat="1" x14ac:dyDescent="0.25">
      <c r="A56" s="31"/>
      <c r="B56" s="40"/>
      <c r="E56" s="34" t="s">
        <v>146</v>
      </c>
      <c r="J56" s="41"/>
    </row>
    <row r="57" spans="1:16" s="38" customFormat="1" ht="90" x14ac:dyDescent="0.25">
      <c r="A57" s="31" t="s">
        <v>34</v>
      </c>
      <c r="B57" s="40"/>
      <c r="E57" s="42" t="s">
        <v>84</v>
      </c>
      <c r="J57" s="41"/>
    </row>
    <row r="58" spans="1:16" s="38" customFormat="1" x14ac:dyDescent="0.25">
      <c r="A58" s="31"/>
      <c r="B58" s="32">
        <v>18</v>
      </c>
      <c r="C58" s="33">
        <v>56334</v>
      </c>
      <c r="D58" s="32" t="s">
        <v>31</v>
      </c>
      <c r="E58" s="34" t="s">
        <v>120</v>
      </c>
      <c r="F58" s="35" t="s">
        <v>59</v>
      </c>
      <c r="G58" s="36">
        <v>1662.23</v>
      </c>
      <c r="H58" s="37">
        <v>0</v>
      </c>
      <c r="I58" s="37">
        <f>ROUND(G58*H58,P8)</f>
        <v>0</v>
      </c>
      <c r="J58" s="32"/>
    </row>
    <row r="59" spans="1:16" s="38" customFormat="1" ht="30" x14ac:dyDescent="0.25">
      <c r="A59" s="31"/>
      <c r="B59" s="29"/>
      <c r="C59" s="30"/>
      <c r="D59" s="30"/>
      <c r="E59" s="34" t="s">
        <v>132</v>
      </c>
      <c r="F59" s="30"/>
      <c r="G59" s="30"/>
      <c r="H59" s="30"/>
      <c r="I59" s="30"/>
      <c r="J59" s="49"/>
    </row>
    <row r="60" spans="1:16" s="38" customFormat="1" x14ac:dyDescent="0.25">
      <c r="A60" s="31"/>
      <c r="B60" s="32">
        <v>35</v>
      </c>
      <c r="C60" s="33" t="s">
        <v>117</v>
      </c>
      <c r="D60" s="32" t="s">
        <v>31</v>
      </c>
      <c r="E60" s="34" t="s">
        <v>118</v>
      </c>
      <c r="F60" s="35" t="s">
        <v>59</v>
      </c>
      <c r="G60" s="36">
        <v>1662.23</v>
      </c>
      <c r="H60" s="37">
        <v>0</v>
      </c>
      <c r="I60" s="37">
        <f>ROUND(G60*H60,P8)</f>
        <v>0</v>
      </c>
      <c r="J60" s="32"/>
    </row>
    <row r="61" spans="1:16" s="38" customFormat="1" x14ac:dyDescent="0.25">
      <c r="A61" s="31"/>
      <c r="B61" s="29"/>
      <c r="C61" s="30"/>
      <c r="D61" s="30"/>
      <c r="E61" s="34" t="s">
        <v>119</v>
      </c>
      <c r="F61" s="30"/>
      <c r="G61" s="30"/>
      <c r="H61" s="30"/>
      <c r="I61" s="30"/>
      <c r="J61" s="49"/>
    </row>
    <row r="62" spans="1:16" s="38" customFormat="1" x14ac:dyDescent="0.25">
      <c r="A62" s="31"/>
      <c r="B62" s="40"/>
      <c r="E62" s="50" t="s">
        <v>131</v>
      </c>
      <c r="J62" s="41"/>
    </row>
    <row r="63" spans="1:16" s="38" customFormat="1" x14ac:dyDescent="0.25">
      <c r="A63" s="31" t="s">
        <v>30</v>
      </c>
      <c r="B63" s="32">
        <v>20</v>
      </c>
      <c r="C63" s="33" t="s">
        <v>85</v>
      </c>
      <c r="D63" s="32" t="s">
        <v>31</v>
      </c>
      <c r="E63" s="34" t="s">
        <v>86</v>
      </c>
      <c r="F63" s="35" t="s">
        <v>59</v>
      </c>
      <c r="G63" s="36">
        <f>(607.42-60.742)+480.8</f>
        <v>1027.4780000000001</v>
      </c>
      <c r="H63" s="37">
        <v>0</v>
      </c>
      <c r="I63" s="37">
        <f>ROUND(G63*H63,P4)</f>
        <v>0</v>
      </c>
      <c r="J63" s="31"/>
      <c r="O63" s="39">
        <f>I63*0.21</f>
        <v>0</v>
      </c>
      <c r="P63" s="38">
        <v>3</v>
      </c>
    </row>
    <row r="64" spans="1:16" s="38" customFormat="1" x14ac:dyDescent="0.25">
      <c r="A64" s="31" t="s">
        <v>32</v>
      </c>
      <c r="B64" s="29"/>
      <c r="C64" s="30"/>
      <c r="D64" s="30"/>
      <c r="E64" s="34" t="s">
        <v>87</v>
      </c>
      <c r="F64" s="30"/>
      <c r="G64" s="30"/>
      <c r="H64" s="30"/>
      <c r="I64" s="30"/>
      <c r="J64" s="41"/>
    </row>
    <row r="65" spans="1:16" s="38" customFormat="1" x14ac:dyDescent="0.25">
      <c r="A65" s="31"/>
      <c r="B65" s="29"/>
      <c r="C65" s="30"/>
      <c r="D65" s="30"/>
      <c r="E65" s="34" t="s">
        <v>144</v>
      </c>
      <c r="F65" s="30"/>
      <c r="G65" s="30"/>
      <c r="H65" s="30"/>
      <c r="I65" s="30"/>
      <c r="J65" s="41"/>
    </row>
    <row r="66" spans="1:16" s="38" customFormat="1" ht="120" x14ac:dyDescent="0.25">
      <c r="A66" s="31" t="s">
        <v>34</v>
      </c>
      <c r="B66" s="40"/>
      <c r="E66" s="42" t="s">
        <v>88</v>
      </c>
      <c r="J66" s="41"/>
    </row>
    <row r="67" spans="1:16" s="38" customFormat="1" x14ac:dyDescent="0.25">
      <c r="A67" s="31" t="s">
        <v>30</v>
      </c>
      <c r="B67" s="32">
        <v>21</v>
      </c>
      <c r="C67" s="33" t="s">
        <v>89</v>
      </c>
      <c r="D67" s="32" t="s">
        <v>31</v>
      </c>
      <c r="E67" s="34" t="s">
        <v>90</v>
      </c>
      <c r="F67" s="35" t="s">
        <v>59</v>
      </c>
      <c r="G67" s="36">
        <v>3349.36</v>
      </c>
      <c r="H67" s="37">
        <v>0</v>
      </c>
      <c r="I67" s="37">
        <f>ROUND(G67*H67,P4)</f>
        <v>0</v>
      </c>
      <c r="J67" s="32"/>
      <c r="O67" s="39">
        <f>I67*0.21</f>
        <v>0</v>
      </c>
      <c r="P67" s="38">
        <v>3</v>
      </c>
    </row>
    <row r="68" spans="1:16" s="38" customFormat="1" ht="120" x14ac:dyDescent="0.25">
      <c r="A68" s="31" t="s">
        <v>34</v>
      </c>
      <c r="B68" s="40"/>
      <c r="E68" s="42" t="s">
        <v>91</v>
      </c>
      <c r="J68" s="41"/>
    </row>
    <row r="69" spans="1:16" s="38" customFormat="1" x14ac:dyDescent="0.25">
      <c r="A69" s="31" t="s">
        <v>30</v>
      </c>
      <c r="B69" s="32">
        <v>22</v>
      </c>
      <c r="C69" s="33" t="s">
        <v>92</v>
      </c>
      <c r="D69" s="32" t="s">
        <v>31</v>
      </c>
      <c r="E69" s="34" t="s">
        <v>93</v>
      </c>
      <c r="F69" s="35" t="s">
        <v>59</v>
      </c>
      <c r="G69" s="36">
        <v>3100.53</v>
      </c>
      <c r="H69" s="37">
        <v>0</v>
      </c>
      <c r="I69" s="37">
        <f>ROUND(G69*H69,P4)</f>
        <v>0</v>
      </c>
      <c r="J69" s="32"/>
      <c r="O69" s="39">
        <f>I69*0.21</f>
        <v>0</v>
      </c>
      <c r="P69" s="38">
        <v>3</v>
      </c>
    </row>
    <row r="70" spans="1:16" s="38" customFormat="1" ht="120" x14ac:dyDescent="0.25">
      <c r="A70" s="31" t="s">
        <v>34</v>
      </c>
      <c r="B70" s="40"/>
      <c r="E70" s="42" t="s">
        <v>91</v>
      </c>
      <c r="J70" s="41"/>
    </row>
    <row r="71" spans="1:16" s="38" customFormat="1" x14ac:dyDescent="0.25">
      <c r="A71" s="31" t="s">
        <v>30</v>
      </c>
      <c r="B71" s="32">
        <v>23</v>
      </c>
      <c r="C71" s="33" t="s">
        <v>94</v>
      </c>
      <c r="D71" s="32" t="s">
        <v>31</v>
      </c>
      <c r="E71" s="34" t="s">
        <v>95</v>
      </c>
      <c r="F71" s="35" t="s">
        <v>59</v>
      </c>
      <c r="G71" s="36">
        <v>3100.53</v>
      </c>
      <c r="H71" s="37">
        <v>0</v>
      </c>
      <c r="I71" s="37">
        <f>ROUND(G71*H71,P4)</f>
        <v>0</v>
      </c>
      <c r="J71" s="32"/>
      <c r="O71" s="39">
        <f>I71*0.21</f>
        <v>0</v>
      </c>
      <c r="P71" s="38">
        <v>3</v>
      </c>
    </row>
    <row r="72" spans="1:16" s="38" customFormat="1" x14ac:dyDescent="0.25">
      <c r="A72" s="31" t="s">
        <v>32</v>
      </c>
      <c r="B72" s="40"/>
      <c r="E72" s="42" t="s">
        <v>130</v>
      </c>
      <c r="J72" s="41"/>
    </row>
    <row r="73" spans="1:16" s="38" customFormat="1" ht="195" x14ac:dyDescent="0.25">
      <c r="A73" s="31" t="s">
        <v>34</v>
      </c>
      <c r="B73" s="40"/>
      <c r="E73" s="42" t="s">
        <v>96</v>
      </c>
      <c r="J73" s="41"/>
    </row>
    <row r="74" spans="1:16" s="38" customFormat="1" x14ac:dyDescent="0.25">
      <c r="A74" s="31" t="s">
        <v>30</v>
      </c>
      <c r="B74" s="32">
        <v>25</v>
      </c>
      <c r="C74" s="33" t="s">
        <v>97</v>
      </c>
      <c r="D74" s="32" t="s">
        <v>31</v>
      </c>
      <c r="E74" s="34" t="s">
        <v>98</v>
      </c>
      <c r="F74" s="35" t="s">
        <v>59</v>
      </c>
      <c r="G74" s="36">
        <v>3349.36</v>
      </c>
      <c r="H74" s="37">
        <v>0</v>
      </c>
      <c r="I74" s="37">
        <f>ROUND(G74*H74,P4)</f>
        <v>0</v>
      </c>
      <c r="J74" s="32"/>
      <c r="O74" s="39">
        <f>I74*0.21</f>
        <v>0</v>
      </c>
      <c r="P74" s="38">
        <v>3</v>
      </c>
    </row>
    <row r="75" spans="1:16" s="38" customFormat="1" x14ac:dyDescent="0.25">
      <c r="A75" s="31"/>
      <c r="B75" s="40"/>
      <c r="E75" s="34" t="s">
        <v>141</v>
      </c>
      <c r="J75" s="41"/>
    </row>
    <row r="76" spans="1:16" s="38" customFormat="1" ht="195" x14ac:dyDescent="0.25">
      <c r="A76" s="31" t="s">
        <v>34</v>
      </c>
      <c r="B76" s="40"/>
      <c r="E76" s="42" t="s">
        <v>96</v>
      </c>
      <c r="J76" s="41"/>
    </row>
    <row r="77" spans="1:16" s="38" customFormat="1" x14ac:dyDescent="0.25">
      <c r="A77" s="31"/>
      <c r="B77" s="32">
        <v>25</v>
      </c>
      <c r="C77" s="33"/>
      <c r="D77" s="51">
        <v>5.7400000000000001E+68</v>
      </c>
      <c r="E77" s="34" t="s">
        <v>121</v>
      </c>
      <c r="F77" s="35" t="s">
        <v>59</v>
      </c>
      <c r="G77" s="36">
        <v>691.97387500000002</v>
      </c>
      <c r="H77" s="37">
        <v>0</v>
      </c>
      <c r="I77" s="37">
        <f>ROUND(G77*H77,P9)</f>
        <v>0</v>
      </c>
      <c r="J77" s="32"/>
    </row>
    <row r="78" spans="1:16" s="38" customFormat="1" x14ac:dyDescent="0.25">
      <c r="A78" s="31"/>
      <c r="B78" s="40"/>
      <c r="E78" s="34" t="s">
        <v>129</v>
      </c>
      <c r="J78" s="41"/>
    </row>
    <row r="79" spans="1:16" s="38" customFormat="1" x14ac:dyDescent="0.25">
      <c r="A79" s="43" t="s">
        <v>27</v>
      </c>
      <c r="B79" s="44"/>
      <c r="C79" s="45" t="s">
        <v>99</v>
      </c>
      <c r="D79" s="46"/>
      <c r="E79" s="43" t="s">
        <v>100</v>
      </c>
      <c r="F79" s="46"/>
      <c r="G79" s="46"/>
      <c r="H79" s="46"/>
      <c r="I79" s="47">
        <f>SUM(I80:I108)</f>
        <v>0</v>
      </c>
      <c r="J79" s="48"/>
    </row>
    <row r="80" spans="1:16" s="38" customFormat="1" ht="30" x14ac:dyDescent="0.25">
      <c r="A80" s="31" t="s">
        <v>30</v>
      </c>
      <c r="B80" s="32">
        <v>27</v>
      </c>
      <c r="C80" s="33" t="s">
        <v>101</v>
      </c>
      <c r="D80" s="32" t="s">
        <v>31</v>
      </c>
      <c r="E80" s="34" t="s">
        <v>102</v>
      </c>
      <c r="F80" s="35" t="s">
        <v>59</v>
      </c>
      <c r="G80" s="36">
        <v>141.49</v>
      </c>
      <c r="H80" s="37">
        <v>0</v>
      </c>
      <c r="I80" s="37">
        <f>ROUND(G80*H80,P4)</f>
        <v>0</v>
      </c>
      <c r="J80" s="32"/>
      <c r="O80" s="39">
        <f>I80*0.21</f>
        <v>0</v>
      </c>
      <c r="P80" s="38">
        <v>3</v>
      </c>
    </row>
    <row r="81" spans="1:16" s="38" customFormat="1" x14ac:dyDescent="0.25">
      <c r="A81" s="31" t="s">
        <v>33</v>
      </c>
      <c r="B81" s="40"/>
      <c r="E81" s="34" t="s">
        <v>142</v>
      </c>
      <c r="J81" s="41"/>
    </row>
    <row r="82" spans="1:16" s="38" customFormat="1" ht="105" x14ac:dyDescent="0.25">
      <c r="A82" s="31" t="s">
        <v>34</v>
      </c>
      <c r="B82" s="40"/>
      <c r="E82" s="42" t="s">
        <v>103</v>
      </c>
      <c r="J82" s="41"/>
    </row>
    <row r="83" spans="1:16" s="38" customFormat="1" ht="30" x14ac:dyDescent="0.25">
      <c r="A83" s="31" t="s">
        <v>30</v>
      </c>
      <c r="B83" s="32">
        <v>28</v>
      </c>
      <c r="C83" s="33" t="s">
        <v>104</v>
      </c>
      <c r="D83" s="32" t="s">
        <v>31</v>
      </c>
      <c r="E83" s="34" t="s">
        <v>105</v>
      </c>
      <c r="F83" s="35" t="s">
        <v>59</v>
      </c>
      <c r="G83" s="36">
        <v>141.49</v>
      </c>
      <c r="H83" s="37">
        <v>0</v>
      </c>
      <c r="I83" s="37">
        <f>ROUND(G83*H83,P4)</f>
        <v>0</v>
      </c>
      <c r="J83" s="32"/>
      <c r="O83" s="39">
        <f>I83*0.21</f>
        <v>0</v>
      </c>
      <c r="P83" s="38">
        <v>3</v>
      </c>
    </row>
    <row r="84" spans="1:16" s="38" customFormat="1" x14ac:dyDescent="0.25">
      <c r="A84" s="31"/>
      <c r="B84" s="40"/>
      <c r="E84" s="34" t="s">
        <v>142</v>
      </c>
      <c r="J84" s="41"/>
    </row>
    <row r="85" spans="1:16" s="38" customFormat="1" ht="105" x14ac:dyDescent="0.25">
      <c r="A85" s="31" t="s">
        <v>34</v>
      </c>
      <c r="B85" s="40"/>
      <c r="E85" s="42" t="s">
        <v>103</v>
      </c>
      <c r="J85" s="41"/>
    </row>
    <row r="86" spans="1:16" s="38" customFormat="1" x14ac:dyDescent="0.25">
      <c r="A86" s="31" t="s">
        <v>30</v>
      </c>
      <c r="B86" s="32">
        <v>30</v>
      </c>
      <c r="C86" s="33" t="s">
        <v>106</v>
      </c>
      <c r="D86" s="32" t="s">
        <v>31</v>
      </c>
      <c r="E86" s="34" t="s">
        <v>107</v>
      </c>
      <c r="F86" s="35" t="s">
        <v>49</v>
      </c>
      <c r="G86" s="36">
        <v>48.65</v>
      </c>
      <c r="H86" s="37">
        <v>0</v>
      </c>
      <c r="I86" s="37">
        <f>ROUND(G86*H86,P4)</f>
        <v>0</v>
      </c>
      <c r="J86" s="32"/>
      <c r="O86" s="39">
        <f>I86*0.21</f>
        <v>0</v>
      </c>
      <c r="P86" s="38">
        <v>3</v>
      </c>
    </row>
    <row r="87" spans="1:16" s="38" customFormat="1" x14ac:dyDescent="0.25">
      <c r="A87" s="31" t="s">
        <v>32</v>
      </c>
      <c r="B87" s="29"/>
      <c r="C87" s="30"/>
      <c r="D87" s="30"/>
      <c r="E87" s="34" t="s">
        <v>108</v>
      </c>
      <c r="F87" s="30"/>
      <c r="G87" s="30"/>
      <c r="H87" s="30"/>
      <c r="I87" s="30"/>
      <c r="J87" s="49"/>
    </row>
    <row r="88" spans="1:16" s="38" customFormat="1" x14ac:dyDescent="0.25">
      <c r="A88" s="31"/>
      <c r="B88" s="40"/>
      <c r="E88" s="34" t="s">
        <v>143</v>
      </c>
      <c r="J88" s="41"/>
    </row>
    <row r="89" spans="1:16" s="38" customFormat="1" ht="75" x14ac:dyDescent="0.25">
      <c r="A89" s="31" t="s">
        <v>34</v>
      </c>
      <c r="B89" s="40"/>
      <c r="E89" s="42" t="s">
        <v>109</v>
      </c>
      <c r="J89" s="41"/>
    </row>
    <row r="90" spans="1:16" s="38" customFormat="1" x14ac:dyDescent="0.25">
      <c r="A90" s="31" t="s">
        <v>30</v>
      </c>
      <c r="B90" s="32">
        <v>31</v>
      </c>
      <c r="C90" s="33" t="s">
        <v>110</v>
      </c>
      <c r="D90" s="32" t="s">
        <v>31</v>
      </c>
      <c r="E90" s="34" t="s">
        <v>111</v>
      </c>
      <c r="F90" s="35" t="s">
        <v>49</v>
      </c>
      <c r="G90" s="36">
        <v>20.28</v>
      </c>
      <c r="H90" s="37">
        <v>0</v>
      </c>
      <c r="I90" s="37">
        <f>ROUND(G90*H90,P4)</f>
        <v>0</v>
      </c>
      <c r="J90" s="32"/>
      <c r="O90" s="39">
        <f>I90*0.21</f>
        <v>0</v>
      </c>
      <c r="P90" s="38">
        <v>3</v>
      </c>
    </row>
    <row r="91" spans="1:16" s="38" customFormat="1" x14ac:dyDescent="0.25">
      <c r="A91" s="31"/>
      <c r="B91" s="40"/>
      <c r="E91" s="34" t="s">
        <v>140</v>
      </c>
      <c r="J91" s="41"/>
    </row>
    <row r="92" spans="1:16" s="38" customFormat="1" ht="90" x14ac:dyDescent="0.25">
      <c r="A92" s="31" t="s">
        <v>34</v>
      </c>
      <c r="B92" s="52"/>
      <c r="C92" s="53"/>
      <c r="D92" s="53"/>
      <c r="E92" s="42" t="s">
        <v>112</v>
      </c>
      <c r="F92" s="53"/>
      <c r="G92" s="53"/>
      <c r="H92" s="53"/>
      <c r="I92" s="53"/>
      <c r="J92" s="54"/>
    </row>
    <row r="93" spans="1:16" s="38" customFormat="1" x14ac:dyDescent="0.25">
      <c r="B93" s="32">
        <v>32</v>
      </c>
      <c r="C93" s="33">
        <v>89712</v>
      </c>
      <c r="D93" s="32" t="s">
        <v>31</v>
      </c>
      <c r="E93" s="34" t="s">
        <v>113</v>
      </c>
      <c r="F93" s="35" t="s">
        <v>114</v>
      </c>
      <c r="G93" s="36">
        <v>2</v>
      </c>
      <c r="H93" s="37">
        <v>0</v>
      </c>
      <c r="I93" s="37">
        <f>ROUND(G93*H93,P15)</f>
        <v>0</v>
      </c>
      <c r="J93" s="32"/>
    </row>
    <row r="94" spans="1:16" s="38" customFormat="1" x14ac:dyDescent="0.25">
      <c r="B94" s="40"/>
      <c r="E94" s="42"/>
      <c r="J94" s="41"/>
    </row>
    <row r="95" spans="1:16" s="38" customFormat="1" x14ac:dyDescent="0.25">
      <c r="B95" s="40"/>
      <c r="E95" s="28"/>
      <c r="J95" s="41"/>
    </row>
    <row r="96" spans="1:16" s="38" customFormat="1" x14ac:dyDescent="0.25">
      <c r="B96" s="32">
        <v>33</v>
      </c>
      <c r="C96" s="33">
        <v>87434</v>
      </c>
      <c r="D96" s="32" t="s">
        <v>31</v>
      </c>
      <c r="E96" s="34" t="s">
        <v>115</v>
      </c>
      <c r="F96" s="35" t="s">
        <v>49</v>
      </c>
      <c r="G96" s="36">
        <v>10</v>
      </c>
      <c r="H96" s="37">
        <v>0</v>
      </c>
      <c r="I96" s="37">
        <f>ROUND(G96*H96,P17)</f>
        <v>0</v>
      </c>
      <c r="J96" s="32"/>
    </row>
    <row r="97" spans="2:10" s="38" customFormat="1" x14ac:dyDescent="0.25">
      <c r="B97" s="40"/>
      <c r="E97" s="42"/>
      <c r="J97" s="41"/>
    </row>
    <row r="98" spans="2:10" s="38" customFormat="1" x14ac:dyDescent="0.25">
      <c r="B98" s="40"/>
      <c r="E98" s="28"/>
      <c r="J98" s="41"/>
    </row>
    <row r="99" spans="2:10" s="38" customFormat="1" x14ac:dyDescent="0.25">
      <c r="B99" s="32">
        <v>34</v>
      </c>
      <c r="C99" s="33">
        <v>91725</v>
      </c>
      <c r="D99" s="32" t="s">
        <v>31</v>
      </c>
      <c r="E99" s="34" t="s">
        <v>116</v>
      </c>
      <c r="F99" s="35" t="s">
        <v>49</v>
      </c>
      <c r="G99" s="36">
        <v>60</v>
      </c>
      <c r="H99" s="37">
        <v>0</v>
      </c>
      <c r="I99" s="37">
        <f>ROUND(G99*H99,P21)</f>
        <v>0</v>
      </c>
      <c r="J99" s="32"/>
    </row>
    <row r="100" spans="2:10" s="38" customFormat="1" x14ac:dyDescent="0.25">
      <c r="B100" s="40"/>
      <c r="E100" s="42"/>
      <c r="J100" s="41"/>
    </row>
    <row r="101" spans="2:10" s="38" customFormat="1" x14ac:dyDescent="0.25">
      <c r="B101" s="31"/>
      <c r="C101" s="33">
        <v>81460</v>
      </c>
      <c r="D101" s="32"/>
      <c r="E101" s="34" t="s">
        <v>122</v>
      </c>
      <c r="F101" s="35" t="s">
        <v>49</v>
      </c>
      <c r="G101" s="36">
        <v>4</v>
      </c>
      <c r="H101" s="37">
        <v>0</v>
      </c>
      <c r="I101" s="37">
        <f>ROUND(G101*H101,P18)</f>
        <v>0</v>
      </c>
      <c r="J101" s="31"/>
    </row>
    <row r="102" spans="2:10" s="38" customFormat="1" x14ac:dyDescent="0.25">
      <c r="B102" s="40"/>
      <c r="E102" s="34" t="s">
        <v>123</v>
      </c>
      <c r="J102" s="41"/>
    </row>
    <row r="103" spans="2:10" s="38" customFormat="1" x14ac:dyDescent="0.25">
      <c r="B103" s="40"/>
      <c r="E103" s="42"/>
      <c r="J103" s="41"/>
    </row>
    <row r="104" spans="2:10" s="38" customFormat="1" ht="30" x14ac:dyDescent="0.25">
      <c r="B104" s="32"/>
      <c r="C104" s="33">
        <v>935232</v>
      </c>
      <c r="D104" s="32"/>
      <c r="E104" s="34" t="s">
        <v>126</v>
      </c>
      <c r="F104" s="35" t="s">
        <v>49</v>
      </c>
      <c r="G104" s="36">
        <v>50</v>
      </c>
      <c r="H104" s="37">
        <v>0</v>
      </c>
      <c r="I104" s="37">
        <f>ROUND(G104*H104,P26)</f>
        <v>0</v>
      </c>
      <c r="J104" s="32"/>
    </row>
    <row r="105" spans="2:10" s="38" customFormat="1" x14ac:dyDescent="0.25">
      <c r="B105" s="40"/>
      <c r="E105" s="42"/>
      <c r="J105" s="41"/>
    </row>
    <row r="106" spans="2:10" s="38" customFormat="1" x14ac:dyDescent="0.25">
      <c r="B106" s="32"/>
      <c r="C106" s="33">
        <v>935712</v>
      </c>
      <c r="D106" s="32"/>
      <c r="E106" s="34" t="s">
        <v>127</v>
      </c>
      <c r="F106" s="35" t="s">
        <v>49</v>
      </c>
      <c r="G106" s="36">
        <v>3.5</v>
      </c>
      <c r="H106" s="37">
        <v>0</v>
      </c>
      <c r="I106" s="37">
        <f>ROUND(G106*H106,P28)</f>
        <v>0</v>
      </c>
      <c r="J106" s="32"/>
    </row>
    <row r="107" spans="2:10" s="38" customFormat="1" x14ac:dyDescent="0.25">
      <c r="B107" s="40"/>
      <c r="E107" s="42"/>
      <c r="J107" s="41"/>
    </row>
    <row r="108" spans="2:10" s="38" customFormat="1" x14ac:dyDescent="0.25">
      <c r="B108" s="31"/>
      <c r="C108" s="33">
        <v>935822</v>
      </c>
      <c r="D108" s="32"/>
      <c r="E108" s="34" t="s">
        <v>128</v>
      </c>
      <c r="F108" s="35" t="s">
        <v>59</v>
      </c>
      <c r="G108" s="36">
        <f>2+12.62+11.26</f>
        <v>25.88</v>
      </c>
      <c r="H108" s="37">
        <v>0</v>
      </c>
      <c r="I108" s="37">
        <f>ROUND(G108*H108,P22)</f>
        <v>0</v>
      </c>
      <c r="J108" s="31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0866141732283472" right="0.70866141732283472" top="0.78740157480314965" bottom="0.78740157480314965" header="0.31496062992125984" footer="0.31496062992125984"/>
  <pageSetup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101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Synek</dc:creator>
  <cp:lastModifiedBy>Vojtová Hana Ing.</cp:lastModifiedBy>
  <cp:lastPrinted>2025-05-23T07:25:29Z</cp:lastPrinted>
  <dcterms:created xsi:type="dcterms:W3CDTF">2024-12-12T09:34:10Z</dcterms:created>
  <dcterms:modified xsi:type="dcterms:W3CDTF">2025-06-27T07:14:13Z</dcterms:modified>
</cp:coreProperties>
</file>