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/>
  <mc:AlternateContent xmlns:mc="http://schemas.openxmlformats.org/markup-compatibility/2006">
    <mc:Choice Requires="x15">
      <x15ac:absPath xmlns:x15ac="http://schemas.microsoft.com/office/spreadsheetml/2010/11/ac" url="Z:\Databáze\přílohy\Produkce\Projekty\2017\00095\Dokumentace DSP+PDPS\Rozpočet\"/>
    </mc:Choice>
  </mc:AlternateContent>
  <xr:revisionPtr revIDLastSave="0" documentId="13_ncr:1_{F57951BB-2853-40B0-AE5D-C762A11DF40A}" xr6:coauthVersionLast="40" xr6:coauthVersionMax="40" xr10:uidLastSave="{00000000-0000-0000-0000-000000000000}"/>
  <bookViews>
    <workbookView xWindow="0" yWindow="0" windowWidth="25200" windowHeight="11775" activeTab="1" xr2:uid="{00000000-000D-0000-FFFF-FFFF00000000}"/>
  </bookViews>
  <sheets>
    <sheet name="Rekapitulace stavby" sheetId="1" r:id="rId1"/>
    <sheet name="SO.551 - Úprava domovního..." sheetId="2" r:id="rId2"/>
  </sheets>
  <definedNames>
    <definedName name="_xlnm._FilterDatabase" localSheetId="1" hidden="1">'SO.551 - Úprava domovního...'!$C$84:$K$172</definedName>
    <definedName name="_xlnm.Print_Titles" localSheetId="0">'Rekapitulace stavby'!$52:$52</definedName>
    <definedName name="_xlnm.Print_Titles" localSheetId="1">'SO.551 - Úprava domovního...'!$84:$84</definedName>
    <definedName name="_xlnm.Print_Area" localSheetId="0">'Rekapitulace stavby'!$D$4:$AO$36,'Rekapitulace stavby'!$C$42:$AQ$56</definedName>
    <definedName name="_xlnm.Print_Area" localSheetId="1">'SO.551 - Úprava domovního...'!$C$4:$J$39,'SO.551 - Úprava domovního...'!$C$45:$J$66,'SO.551 - Úprava domovního...'!$C$72:$K$172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T167" i="2" s="1"/>
  <c r="R171" i="2"/>
  <c r="P171" i="2"/>
  <c r="BK171" i="2"/>
  <c r="J171" i="2"/>
  <c r="BE171" i="2"/>
  <c r="BI170" i="2"/>
  <c r="BH170" i="2"/>
  <c r="BG170" i="2"/>
  <c r="BF170" i="2"/>
  <c r="T170" i="2"/>
  <c r="R170" i="2"/>
  <c r="R167" i="2" s="1"/>
  <c r="P170" i="2"/>
  <c r="P167" i="2" s="1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BK167" i="2" s="1"/>
  <c r="J167" i="2" s="1"/>
  <c r="J65" i="2" s="1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P137" i="2" s="1"/>
  <c r="P136" i="2" s="1"/>
  <c r="BK145" i="2"/>
  <c r="J145" i="2"/>
  <c r="BE145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T137" i="2" s="1"/>
  <c r="T136" i="2" s="1"/>
  <c r="R138" i="2"/>
  <c r="R137" i="2" s="1"/>
  <c r="R136" i="2" s="1"/>
  <c r="P138" i="2"/>
  <c r="BK138" i="2"/>
  <c r="BK137" i="2"/>
  <c r="J137" i="2" s="1"/>
  <c r="J64" i="2" s="1"/>
  <c r="J138" i="2"/>
  <c r="BE138" i="2"/>
  <c r="BI135" i="2"/>
  <c r="BH135" i="2"/>
  <c r="BG135" i="2"/>
  <c r="BF135" i="2"/>
  <c r="T135" i="2"/>
  <c r="T128" i="2" s="1"/>
  <c r="R135" i="2"/>
  <c r="P135" i="2"/>
  <c r="BK135" i="2"/>
  <c r="J135" i="2"/>
  <c r="BE135" i="2"/>
  <c r="BI133" i="2"/>
  <c r="BH133" i="2"/>
  <c r="BG133" i="2"/>
  <c r="BF133" i="2"/>
  <c r="T133" i="2"/>
  <c r="R133" i="2"/>
  <c r="R128" i="2" s="1"/>
  <c r="P133" i="2"/>
  <c r="P128" i="2" s="1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BK128" i="2" s="1"/>
  <c r="J128" i="2" s="1"/>
  <c r="J62" i="2" s="1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2" i="2"/>
  <c r="BH122" i="2"/>
  <c r="BG122" i="2"/>
  <c r="BF122" i="2"/>
  <c r="T122" i="2"/>
  <c r="R122" i="2"/>
  <c r="P122" i="2"/>
  <c r="BK122" i="2"/>
  <c r="J122" i="2"/>
  <c r="BE122" i="2" s="1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P105" i="2"/>
  <c r="P87" i="2" s="1"/>
  <c r="P86" i="2" s="1"/>
  <c r="P85" i="2" s="1"/>
  <c r="AU55" i="1" s="1"/>
  <c r="AU54" i="1" s="1"/>
  <c r="BK105" i="2"/>
  <c r="J105" i="2"/>
  <c r="BE105" i="2" s="1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/>
  <c r="BI92" i="2"/>
  <c r="F37" i="2" s="1"/>
  <c r="BD55" i="1" s="1"/>
  <c r="BD54" i="1" s="1"/>
  <c r="W33" i="1" s="1"/>
  <c r="BH92" i="2"/>
  <c r="BG92" i="2"/>
  <c r="BF92" i="2"/>
  <c r="T92" i="2"/>
  <c r="R92" i="2"/>
  <c r="P92" i="2"/>
  <c r="BK92" i="2"/>
  <c r="J92" i="2"/>
  <c r="BE92" i="2"/>
  <c r="BI88" i="2"/>
  <c r="BH88" i="2"/>
  <c r="F36" i="2"/>
  <c r="BC55" i="1" s="1"/>
  <c r="BC54" i="1" s="1"/>
  <c r="BG88" i="2"/>
  <c r="F35" i="2" s="1"/>
  <c r="BB55" i="1" s="1"/>
  <c r="BB54" i="1" s="1"/>
  <c r="BF88" i="2"/>
  <c r="J34" i="2" s="1"/>
  <c r="AW55" i="1" s="1"/>
  <c r="T88" i="2"/>
  <c r="T87" i="2" s="1"/>
  <c r="T86" i="2" s="1"/>
  <c r="T85" i="2" s="1"/>
  <c r="R88" i="2"/>
  <c r="R87" i="2" s="1"/>
  <c r="R86" i="2" s="1"/>
  <c r="R85" i="2" s="1"/>
  <c r="P88" i="2"/>
  <c r="BK88" i="2"/>
  <c r="BK87" i="2"/>
  <c r="J87" i="2" s="1"/>
  <c r="J61" i="2" s="1"/>
  <c r="J88" i="2"/>
  <c r="BE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 s="1"/>
  <c r="F55" i="2"/>
  <c r="J17" i="2"/>
  <c r="J12" i="2"/>
  <c r="J52" i="2" s="1"/>
  <c r="J79" i="2"/>
  <c r="E7" i="2"/>
  <c r="E75" i="2" s="1"/>
  <c r="AS54" i="1"/>
  <c r="L50" i="1"/>
  <c r="AM50" i="1"/>
  <c r="AM49" i="1"/>
  <c r="L49" i="1"/>
  <c r="AM47" i="1"/>
  <c r="L47" i="1"/>
  <c r="L45" i="1"/>
  <c r="L44" i="1"/>
  <c r="J33" i="2" l="1"/>
  <c r="AV55" i="1" s="1"/>
  <c r="AT55" i="1" s="1"/>
  <c r="W31" i="1"/>
  <c r="AX54" i="1"/>
  <c r="W32" i="1"/>
  <c r="AY54" i="1"/>
  <c r="BK86" i="2"/>
  <c r="E48" i="2"/>
  <c r="F33" i="2"/>
  <c r="AZ55" i="1" s="1"/>
  <c r="AZ54" i="1" s="1"/>
  <c r="BK136" i="2"/>
  <c r="J136" i="2" s="1"/>
  <c r="J63" i="2" s="1"/>
  <c r="F34" i="2"/>
  <c r="BA55" i="1" s="1"/>
  <c r="BA54" i="1" s="1"/>
  <c r="AW54" i="1" l="1"/>
  <c r="AK30" i="1" s="1"/>
  <c r="W30" i="1"/>
  <c r="AV54" i="1"/>
  <c r="W29" i="1"/>
  <c r="J86" i="2"/>
  <c r="J60" i="2" s="1"/>
  <c r="BK85" i="2"/>
  <c r="J85" i="2" s="1"/>
  <c r="AK29" i="1" l="1"/>
  <c r="AT54" i="1"/>
  <c r="J30" i="2"/>
  <c r="J59" i="2"/>
  <c r="J39" i="2" l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<sst xmlns="http://schemas.openxmlformats.org/spreadsheetml/2006/main" count="1270" uniqueCount="345">
  <si>
    <t>Export Komplet</t>
  </si>
  <si>
    <t/>
  </si>
  <si>
    <t>2.0</t>
  </si>
  <si>
    <t>ZAMOK</t>
  </si>
  <si>
    <t>False</t>
  </si>
  <si>
    <t>{43565966-17e2-4e7e-a3de-4fe0a161a11c}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</si>
  <si>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</si>
  <si>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</si>
  <si>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</si>
  <si>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</si>
  <si>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</si>
  <si>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</si>
  <si>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</si>
  <si>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</si>
  <si>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VK17/095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</si>
  <si>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</si>
  <si>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</si>
  <si>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III/35724 Borová, opěrná zeď u č.p. 29</t>
  </si>
  <si>
    <t>KSO:</t>
  </si>
  <si>
    <t>CC-CZ:</t>
  </si>
  <si>
    <t>Místo:</t>
  </si>
  <si>
    <t>Borová</t>
  </si>
  <si>
    <t>Datum:</t>
  </si>
  <si>
    <t>5. 12. 2018</t>
  </si>
  <si>
    <t>Zadavatel:</t>
  </si>
  <si>
    <t>IČ:</t>
  </si>
  <si>
    <t>27487938</t>
  </si>
  <si>
    <t>MDS Projekt, s.r.o.</t>
  </si>
  <si>
    <t>DIČ:</t>
  </si>
  <si>
    <t>CZ27487938</t>
  </si>
  <si>
    <t>Uchazeč:</t>
  </si>
  <si>
    <t>Vyplň údaj</t>
  </si>
  <si>
    <t>Projektant:</t>
  </si>
  <si>
    <t>26001187</t>
  </si>
  <si>
    <t>VK CAD s.r.o.</t>
  </si>
  <si>
    <t>CZ26001187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</si>
  <si>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</si>
  <si>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</si>
  <si>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</si>
  <si>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</si>
  <si>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</si>
  <si>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</si>
  <si>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</si>
  <si>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</si>
  <si>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</si>
  <si>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</si>
  <si>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</si>
  <si>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</si>
  <si>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</si>
  <si>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</si>
  <si>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</si>
  <si>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</si>
  <si>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</si>
  <si>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</si>
  <si>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</si>
  <si>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</si>
  <si>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</si>
  <si>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</si>
  <si>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</si>
  <si>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</si>
  <si>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</si>
  <si>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</si>
  <si>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</si>
  <si>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</si>
  <si>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</si>
  <si>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</si>
  <si>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</si>
  <si>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</si>
  <si>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</si>
  <si>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</si>
  <si>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</si>
  <si>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</si>
  <si>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</si>
  <si>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</si>
  <si>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</si>
  <si>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</si>
  <si>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</si>
  <si>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</si>
  <si>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SO.551</t>
  </si>
  <si>
    <t>Úprava domovního plynovodu</t>
  </si>
  <si>
    <t>STA</t>
  </si>
  <si>
    <t>1</t>
  </si>
  <si>
    <t>{6bcdfce3-259f-4786-bc23-312610c4e768}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</si>
  <si>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</si>
  <si>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</si>
  <si>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</si>
  <si>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</si>
  <si>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</si>
  <si>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</si>
  <si>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</si>
  <si>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</si>
  <si>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      HSV</t>
  </si>
  <si>
    <t xml:space="preserve">    1 - Zemní práce</t>
  </si>
  <si>
    <t xml:space="preserve">    9 - Ostatní konstrukce a práce-bourání</t>
  </si>
  <si>
    <t>PSV -       PSV</t>
  </si>
  <si>
    <t xml:space="preserve">    723 -    Zdravotechnika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</si>
  <si>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</si>
  <si>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</si>
  <si>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</si>
  <si>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</si>
  <si>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</si>
  <si>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</si>
  <si>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</si>
  <si>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</si>
  <si>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</si>
  <si>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</si>
  <si>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</si>
  <si>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</si>
  <si>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</si>
  <si>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</si>
  <si>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</si>
  <si>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     HSV</t>
  </si>
  <si>
    <t>ROZPOCET</t>
  </si>
  <si>
    <t>Zemní práce</t>
  </si>
  <si>
    <t>K</t>
  </si>
  <si>
    <t>121112112</t>
  </si>
  <si>
    <t>Sejmutí ornice tl vrstvy přes 150 mm ručně s vodorovným přemístěním do 50 m</t>
  </si>
  <si>
    <t>m3</t>
  </si>
  <si>
    <t>4</t>
  </si>
  <si>
    <t>-1252489011</t>
  </si>
  <si>
    <t>VV</t>
  </si>
  <si>
    <t>"2.úroveň rozrušení"</t>
  </si>
  <si>
    <t>"šířka * délka * hloubka 0,2 m"</t>
  </si>
  <si>
    <t>"Nezpevněná plocha, zeleň"1,5*0,4*0,2</t>
  </si>
  <si>
    <t>132201201</t>
  </si>
  <si>
    <t>Hloubení rýh š do 2000 mm v hornině tř. 3 objemu do 100 m3</t>
  </si>
  <si>
    <t>-673582635</t>
  </si>
  <si>
    <t>"3.úroveň rozrušení"</t>
  </si>
  <si>
    <t>"Stanovení objemu výkopu rýhy - hloubka * šířka * délka"</t>
  </si>
  <si>
    <t>"Nezpevněná plocha, zeleň"0,6*0,8*0,4</t>
  </si>
  <si>
    <t>Mezisoučet</t>
  </si>
  <si>
    <t>3</t>
  </si>
  <si>
    <t>"hloubka výkopu * šířka * délka * 60% ze strojního * 60% z třídy horniny"</t>
  </si>
  <si>
    <t>0,192*0,6*0,6</t>
  </si>
  <si>
    <t>132201209</t>
  </si>
  <si>
    <t>Příplatek za lepivost k hloubení rýh š do 2000 mm v hornině tř.3</t>
  </si>
  <si>
    <t>-1629445364</t>
  </si>
  <si>
    <t>"Objem výkopu * 60% ze strojního * 60% z třídy horniny * 20% příplatek"</t>
  </si>
  <si>
    <t>0,192*0,6*0,6*0,2</t>
  </si>
  <si>
    <t>162701105</t>
  </si>
  <si>
    <t>Vodorovné přemístění výkopku z hor.1-4 do 10000 m</t>
  </si>
  <si>
    <t>1585268894</t>
  </si>
  <si>
    <t>"Vytěžený materiál je navrácen, odvezen pouze podsyp a nadsyp potrubí"</t>
  </si>
  <si>
    <t>"Nezpevněná plocha, zeleň"(0,1+0,03+0,3)*0,8*0,4</t>
  </si>
  <si>
    <t>5</t>
  </si>
  <si>
    <t>171201211</t>
  </si>
  <si>
    <t>Poplatek za uložení odpadu ze sypaniny na skládce (skládkovné)</t>
  </si>
  <si>
    <t>t</t>
  </si>
  <si>
    <t>-227121334</t>
  </si>
  <si>
    <t>"viz.položka výše: Vodorovné přemístění výkopku"0,138*1,8</t>
  </si>
  <si>
    <t>6</t>
  </si>
  <si>
    <t>174101101</t>
  </si>
  <si>
    <t>Zásyp jam, rýh, šachet se zhutněním</t>
  </si>
  <si>
    <t>-1462434746</t>
  </si>
  <si>
    <t>"vytěžený materiál - hloubka * šířka * délka"</t>
  </si>
  <si>
    <t>"odečet - viz. položka níže: Obsyp potrubí bez prohození sypaniny"-0,138</t>
  </si>
  <si>
    <t>Součet</t>
  </si>
  <si>
    <t>7</t>
  </si>
  <si>
    <t>175101101</t>
  </si>
  <si>
    <t>Obsyp potrubí bez prohození sypaniny</t>
  </si>
  <si>
    <t>-323955308</t>
  </si>
  <si>
    <t>"(podsyp + tloušťka potrubí + nadsyp) * šířka * délka"</t>
  </si>
  <si>
    <t>"Rýha - nezpevněná plocha, zeleň"(0,1+0,03+0,3)*0,8*0,4</t>
  </si>
  <si>
    <t>8</t>
  </si>
  <si>
    <t>M</t>
  </si>
  <si>
    <t>583373020.2</t>
  </si>
  <si>
    <t>štěrkopísek frakce 0-16</t>
  </si>
  <si>
    <t>-591903787</t>
  </si>
  <si>
    <t>"viz.položka výše: Obsyp potrubí bez prohození sypaniny * hmotnost 1,8 t/m3"0,138*1,8</t>
  </si>
  <si>
    <t>9</t>
  </si>
  <si>
    <t>181006113</t>
  </si>
  <si>
    <t>Rozprostření zemin v rov./sklonu 1:5, tl. do 20 cm</t>
  </si>
  <si>
    <t>m2</t>
  </si>
  <si>
    <t>363046779</t>
  </si>
  <si>
    <t>"šířka * délka"</t>
  </si>
  <si>
    <t>"Nezpevněná plocha, zeleň"1,2*0,4</t>
  </si>
  <si>
    <t>10</t>
  </si>
  <si>
    <t>181411121</t>
  </si>
  <si>
    <t>Založení lučního trávníku výsevem plochy do 1000 m2 v rovině a ve svahu do 1:5</t>
  </si>
  <si>
    <t>-64626844</t>
  </si>
  <si>
    <t>"1.úroveň rozrušení"</t>
  </si>
  <si>
    <t>"Nezpevněná plocha, zeleň"3,0*0,4</t>
  </si>
  <si>
    <t>11</t>
  </si>
  <si>
    <t>005724100</t>
  </si>
  <si>
    <t>osivo směs travní parková</t>
  </si>
  <si>
    <t>kg</t>
  </si>
  <si>
    <t>825214562</t>
  </si>
  <si>
    <t>"viz.položka výše: Založení lučního trávníku výsevem plochy do 1000 m2 v rovině a ve svahu do 1:5 * 0,05 kg/m2 (uvažovaná spotřeba)"1,200*0,05</t>
  </si>
  <si>
    <t>Ostatní konstrukce a práce-bourání</t>
  </si>
  <si>
    <t>12</t>
  </si>
  <si>
    <t>723R01090R</t>
  </si>
  <si>
    <t>Průraz obvodovým zdivem do pr. 100 š. 60-80 cm - vrtání</t>
  </si>
  <si>
    <t>ks</t>
  </si>
  <si>
    <t>64</t>
  </si>
  <si>
    <t>-1118666184</t>
  </si>
  <si>
    <t>"Vrtání korunkou do kameného nebo smíšeného zdiva prostup do sklepa - 1ks"1</t>
  </si>
  <si>
    <t>13</t>
  </si>
  <si>
    <t>723R01290T00</t>
  </si>
  <si>
    <t>Stavební práce a zazdívky</t>
  </si>
  <si>
    <t>HZS</t>
  </si>
  <si>
    <t>1970300551</t>
  </si>
  <si>
    <t>"Uvažovány 3 hodiny"3</t>
  </si>
  <si>
    <t>14</t>
  </si>
  <si>
    <t>723R01295</t>
  </si>
  <si>
    <t>Oprava a začištění omítek a maleb , zednické práce</t>
  </si>
  <si>
    <t>-1715202130</t>
  </si>
  <si>
    <t>"Uvažováno 1,5 hodiny"1,5</t>
  </si>
  <si>
    <t>723R01300T00</t>
  </si>
  <si>
    <t>Uklízení, odstranění a likvidace vybouraných hmot včetně odvozu na skládku</t>
  </si>
  <si>
    <t>soub</t>
  </si>
  <si>
    <t>-894950418</t>
  </si>
  <si>
    <t>PSV</t>
  </si>
  <si>
    <t xml:space="preserve">      PSV</t>
  </si>
  <si>
    <t>723</t>
  </si>
  <si>
    <t xml:space="preserve">   Zdravotechnika</t>
  </si>
  <si>
    <t>16</t>
  </si>
  <si>
    <t>723120805</t>
  </si>
  <si>
    <t>Demontáž potrubí ocelové závitové svařované do DN 50</t>
  </si>
  <si>
    <t>m</t>
  </si>
  <si>
    <t>-1353828836</t>
  </si>
  <si>
    <t>17</t>
  </si>
  <si>
    <t>Ršrot</t>
  </si>
  <si>
    <t>Odvoz demontovaného potrubí na skládku</t>
  </si>
  <si>
    <t>1684083309</t>
  </si>
  <si>
    <t>"viz.položka výše: demontáž potrubí ocelového závitového svařovaného do DN 50"0,5</t>
  </si>
  <si>
    <t>18</t>
  </si>
  <si>
    <t>723150303</t>
  </si>
  <si>
    <t>Potrubí ocelové hladké černé bezešvé spojované svařováním tvářené za tepla D 28x2,6 mm</t>
  </si>
  <si>
    <t>CS ÚRS 2017 01</t>
  </si>
  <si>
    <t>-101388629</t>
  </si>
  <si>
    <t>"Celková délka nového potrubí cca. 1,0m"1</t>
  </si>
  <si>
    <t>19</t>
  </si>
  <si>
    <t>723150303.1</t>
  </si>
  <si>
    <t>Potrubí ocelové hladké černé bezešvé spojované svařováním tvářené za tepla D 28x2,6 mm s tovární izolací</t>
  </si>
  <si>
    <t>-714015273</t>
  </si>
  <si>
    <t>"Celková délka nového potrubí cca. 2,5m"2,5</t>
  </si>
  <si>
    <t>20</t>
  </si>
  <si>
    <t>723R01080</t>
  </si>
  <si>
    <t>Nátěr syntetický odolný korozi 1x + 2x email potrubí do DN 50</t>
  </si>
  <si>
    <t>113002054</t>
  </si>
  <si>
    <t>"viz.položka výše: Potrubí ocelové hladké černé bezešvé spojované svařováním tvářené za tepla D 28x2,6 mm - 1,0m"1</t>
  </si>
  <si>
    <t>723R10100T00</t>
  </si>
  <si>
    <t>Propojení na stávající potrubí do DN 50 v oceli</t>
  </si>
  <si>
    <t>783022289</t>
  </si>
  <si>
    <t>22</t>
  </si>
  <si>
    <t>723150367</t>
  </si>
  <si>
    <t>Chránička D 57x2,9 mm</t>
  </si>
  <si>
    <t>CS ÚRS 2016 02</t>
  </si>
  <si>
    <t>1459253164</t>
  </si>
  <si>
    <t>"U prostupu obvodovým (vniřním) zdivem nks x délka"1*0,9</t>
  </si>
  <si>
    <t>23</t>
  </si>
  <si>
    <t>OSM064</t>
  </si>
  <si>
    <t>REGULÁTOR TLAKU B 6NG - 3/4~ x 5/4~ - rohový</t>
  </si>
  <si>
    <t>256</t>
  </si>
  <si>
    <t>203311610</t>
  </si>
  <si>
    <t>24</t>
  </si>
  <si>
    <t>723260801.1</t>
  </si>
  <si>
    <t>Demontáž regulátoru tlaku plynu</t>
  </si>
  <si>
    <t>kus</t>
  </si>
  <si>
    <t>435848312</t>
  </si>
  <si>
    <t>25</t>
  </si>
  <si>
    <t>723260801</t>
  </si>
  <si>
    <t>Demontáž plynoměrů</t>
  </si>
  <si>
    <t>375030839</t>
  </si>
  <si>
    <t>26</t>
  </si>
  <si>
    <t>723261912</t>
  </si>
  <si>
    <t>Montáž plynoměrů do G6 maximální průtok 6 m3/hod.</t>
  </si>
  <si>
    <t>-1542107703</t>
  </si>
  <si>
    <t>27</t>
  </si>
  <si>
    <t>OSM102</t>
  </si>
  <si>
    <t>FLEXI TRUBKA SE SVAŘ. KONCOVKAMI - VÝSTUPNÍ - 1~x5/4~500 - na plynoměr</t>
  </si>
  <si>
    <t>510438493</t>
  </si>
  <si>
    <t>28</t>
  </si>
  <si>
    <t>OSM099</t>
  </si>
  <si>
    <t>FLEXI TRUBKA SE SVAŘ. KONCOVKAMI - VSTUPNÍ - 1~~x3/4~ SF - 300</t>
  </si>
  <si>
    <t>1257658080</t>
  </si>
  <si>
    <t>29</t>
  </si>
  <si>
    <t>723239103</t>
  </si>
  <si>
    <t>Montáž armatur plynovodních se dvěma závity G 1 ostatní typ</t>
  </si>
  <si>
    <t>CS ÚRS 2015 02</t>
  </si>
  <si>
    <t>-938945561</t>
  </si>
  <si>
    <t>30</t>
  </si>
  <si>
    <t>OSM054</t>
  </si>
  <si>
    <t>KOHOUT UZÁV.R 950 S PÁKOU              1~</t>
  </si>
  <si>
    <t>2019051071</t>
  </si>
  <si>
    <t>31</t>
  </si>
  <si>
    <t>723190901</t>
  </si>
  <si>
    <t>Uzavření,otevření plynovodního potrubí při opravě</t>
  </si>
  <si>
    <t>-904256515</t>
  </si>
  <si>
    <t>32</t>
  </si>
  <si>
    <t>580506035</t>
  </si>
  <si>
    <t>Odvzdušnění domovních plynovodů DN do 50 dl do 20 m</t>
  </si>
  <si>
    <t>úsek</t>
  </si>
  <si>
    <t>CS ÚRS 2014 02</t>
  </si>
  <si>
    <t>539238363</t>
  </si>
  <si>
    <t>33</t>
  </si>
  <si>
    <t>723R10400T00.1.1</t>
  </si>
  <si>
    <t>Zaslepení potrubí dýnkem zavařením do DN 50 pro provedení tlakové zkoušky</t>
  </si>
  <si>
    <t>106790765</t>
  </si>
  <si>
    <t>34</t>
  </si>
  <si>
    <t>723R10500T00</t>
  </si>
  <si>
    <t>odříznutí záslepky po tlakové zkoušce</t>
  </si>
  <si>
    <t>1143962400</t>
  </si>
  <si>
    <t>35</t>
  </si>
  <si>
    <t>SMUK06016001P.1</t>
  </si>
  <si>
    <t>zaslepení plechem do pr. 59 mm</t>
  </si>
  <si>
    <t>-611973975</t>
  </si>
  <si>
    <t>36</t>
  </si>
  <si>
    <t>723R01001T00</t>
  </si>
  <si>
    <t>Revize plynového zařízení</t>
  </si>
  <si>
    <t>-769137093</t>
  </si>
  <si>
    <t>37</t>
  </si>
  <si>
    <t>Rtlakzkouškatěsnosti</t>
  </si>
  <si>
    <t>Tlaková zkouška těsnosti</t>
  </si>
  <si>
    <t>1371557001</t>
  </si>
  <si>
    <t>"Celkem nově montovaného potrubí domovního plynovodu - 3,5m"3,5</t>
  </si>
  <si>
    <t>38</t>
  </si>
  <si>
    <t>723190907</t>
  </si>
  <si>
    <t>Odvzdušnění nebo napuštění plynovodního potrubí</t>
  </si>
  <si>
    <t>-1226663392</t>
  </si>
  <si>
    <t>OST</t>
  </si>
  <si>
    <t>Ostatní</t>
  </si>
  <si>
    <t>39</t>
  </si>
  <si>
    <t>R1</t>
  </si>
  <si>
    <t>zaměření skutečného stavu</t>
  </si>
  <si>
    <t>kpl</t>
  </si>
  <si>
    <t>512</t>
  </si>
  <si>
    <t>-1369835212</t>
  </si>
  <si>
    <t>40</t>
  </si>
  <si>
    <t>R2</t>
  </si>
  <si>
    <t>Drobné stavební práce</t>
  </si>
  <si>
    <t>hod</t>
  </si>
  <si>
    <t>2040123572</t>
  </si>
  <si>
    <t>41</t>
  </si>
  <si>
    <t>R3</t>
  </si>
  <si>
    <t>Uvední odběrného místa do provozu, revize OPZ</t>
  </si>
  <si>
    <t>1384138797</t>
  </si>
  <si>
    <t>42</t>
  </si>
  <si>
    <t>R4</t>
  </si>
  <si>
    <t>Předání OPZ dodavatelem stavby odběrateli plynu</t>
  </si>
  <si>
    <t>-2121529693</t>
  </si>
  <si>
    <t>43</t>
  </si>
  <si>
    <t>R5</t>
  </si>
  <si>
    <t>Kompletační činnost</t>
  </si>
  <si>
    <t>1267717327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</si>
</sst>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43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4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4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4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4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4"/>
      <c r="BS10" s="16" t="s">
        <v>6</v>
      </c>
    </row>
    <row r="11" spans="1:74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44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4"/>
      <c r="BS12" s="16" t="s">
        <v>6</v>
      </c>
    </row>
    <row r="13" spans="1:74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44"/>
      <c r="BS13" s="16" t="s">
        <v>6</v>
      </c>
    </row>
    <row r="14" spans="1:74" ht="11.25">
      <c r="B14" s="20"/>
      <c r="C14" s="21"/>
      <c r="D14" s="21"/>
      <c r="E14" s="276" t="s">
        <v>31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44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4"/>
      <c r="BS15" s="16" t="s">
        <v>4</v>
      </c>
    </row>
    <row r="16" spans="1:74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44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44"/>
      <c r="BS17" s="16" t="s">
        <v>36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4"/>
      <c r="BS18" s="16" t="s">
        <v>6</v>
      </c>
    </row>
    <row r="19" spans="2:7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244"/>
      <c r="BS19" s="16" t="s">
        <v>6</v>
      </c>
    </row>
    <row r="20" spans="2:7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244"/>
      <c r="BS20" s="16" t="s">
        <v>36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4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4"/>
    </row>
    <row r="23" spans="2:7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44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4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4"/>
    </row>
    <row r="26" spans="2:71" s="1" customFormat="1" ht="25.9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ROUND(AG54,2)</f>
        <v>0</v>
      </c>
      <c r="AL26" s="246"/>
      <c r="AM26" s="246"/>
      <c r="AN26" s="246"/>
      <c r="AO26" s="246"/>
      <c r="AP26" s="34"/>
      <c r="AQ26" s="34"/>
      <c r="AR26" s="37"/>
      <c r="BE26" s="244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4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9" t="s">
        <v>40</v>
      </c>
      <c r="M28" s="279"/>
      <c r="N28" s="279"/>
      <c r="O28" s="279"/>
      <c r="P28" s="279"/>
      <c r="Q28" s="34"/>
      <c r="R28" s="34"/>
      <c r="S28" s="34"/>
      <c r="T28" s="34"/>
      <c r="U28" s="34"/>
      <c r="V28" s="34"/>
      <c r="W28" s="279" t="s">
        <v>41</v>
      </c>
      <c r="X28" s="279"/>
      <c r="Y28" s="279"/>
      <c r="Z28" s="279"/>
      <c r="AA28" s="279"/>
      <c r="AB28" s="279"/>
      <c r="AC28" s="279"/>
      <c r="AD28" s="279"/>
      <c r="AE28" s="279"/>
      <c r="AF28" s="34"/>
      <c r="AG28" s="34"/>
      <c r="AH28" s="34"/>
      <c r="AI28" s="34"/>
      <c r="AJ28" s="34"/>
      <c r="AK28" s="279" t="s">
        <v>42</v>
      </c>
      <c r="AL28" s="279"/>
      <c r="AM28" s="279"/>
      <c r="AN28" s="279"/>
      <c r="AO28" s="279"/>
      <c r="AP28" s="34"/>
      <c r="AQ28" s="34"/>
      <c r="AR28" s="37"/>
      <c r="BE28" s="244"/>
    </row>
    <row r="29" spans="2:71" s="2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80">
        <v>0.21</v>
      </c>
      <c r="M29" s="242"/>
      <c r="N29" s="242"/>
      <c r="O29" s="242"/>
      <c r="P29" s="242"/>
      <c r="Q29" s="39"/>
      <c r="R29" s="39"/>
      <c r="S29" s="39"/>
      <c r="T29" s="39"/>
      <c r="U29" s="39"/>
      <c r="V29" s="39"/>
      <c r="W29" s="241">
        <f>ROUND(AZ54,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39"/>
      <c r="AG29" s="39"/>
      <c r="AH29" s="39"/>
      <c r="AI29" s="39"/>
      <c r="AJ29" s="39"/>
      <c r="AK29" s="241">
        <f>ROUND(AV54, 2)</f>
        <v>0</v>
      </c>
      <c r="AL29" s="242"/>
      <c r="AM29" s="242"/>
      <c r="AN29" s="242"/>
      <c r="AO29" s="242"/>
      <c r="AP29" s="39"/>
      <c r="AQ29" s="39"/>
      <c r="AR29" s="40"/>
      <c r="BE29" s="244"/>
    </row>
    <row r="30" spans="2:71" s="2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80">
        <v>0.15</v>
      </c>
      <c r="M30" s="242"/>
      <c r="N30" s="242"/>
      <c r="O30" s="242"/>
      <c r="P30" s="242"/>
      <c r="Q30" s="39"/>
      <c r="R30" s="39"/>
      <c r="S30" s="39"/>
      <c r="T30" s="39"/>
      <c r="U30" s="39"/>
      <c r="V30" s="39"/>
      <c r="W30" s="241">
        <f>ROUND(BA54,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39"/>
      <c r="AG30" s="39"/>
      <c r="AH30" s="39"/>
      <c r="AI30" s="39"/>
      <c r="AJ30" s="39"/>
      <c r="AK30" s="241">
        <f>ROUND(AW54, 2)</f>
        <v>0</v>
      </c>
      <c r="AL30" s="242"/>
      <c r="AM30" s="242"/>
      <c r="AN30" s="242"/>
      <c r="AO30" s="242"/>
      <c r="AP30" s="39"/>
      <c r="AQ30" s="39"/>
      <c r="AR30" s="40"/>
      <c r="BE30" s="244"/>
    </row>
    <row r="31" spans="2:71" s="2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80">
        <v>0.21</v>
      </c>
      <c r="M31" s="242"/>
      <c r="N31" s="242"/>
      <c r="O31" s="242"/>
      <c r="P31" s="242"/>
      <c r="Q31" s="39"/>
      <c r="R31" s="39"/>
      <c r="S31" s="39"/>
      <c r="T31" s="39"/>
      <c r="U31" s="39"/>
      <c r="V31" s="39"/>
      <c r="W31" s="241">
        <f>ROUND(BB54,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39"/>
      <c r="AG31" s="39"/>
      <c r="AH31" s="39"/>
      <c r="AI31" s="39"/>
      <c r="AJ31" s="39"/>
      <c r="AK31" s="241">
        <v>0</v>
      </c>
      <c r="AL31" s="242"/>
      <c r="AM31" s="242"/>
      <c r="AN31" s="242"/>
      <c r="AO31" s="242"/>
      <c r="AP31" s="39"/>
      <c r="AQ31" s="39"/>
      <c r="AR31" s="40"/>
      <c r="BE31" s="244"/>
    </row>
    <row r="32" spans="2:71" s="2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80">
        <v>0.15</v>
      </c>
      <c r="M32" s="242"/>
      <c r="N32" s="242"/>
      <c r="O32" s="242"/>
      <c r="P32" s="242"/>
      <c r="Q32" s="39"/>
      <c r="R32" s="39"/>
      <c r="S32" s="39"/>
      <c r="T32" s="39"/>
      <c r="U32" s="39"/>
      <c r="V32" s="39"/>
      <c r="W32" s="241">
        <f>ROUND(BC54,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39"/>
      <c r="AG32" s="39"/>
      <c r="AH32" s="39"/>
      <c r="AI32" s="39"/>
      <c r="AJ32" s="39"/>
      <c r="AK32" s="241">
        <v>0</v>
      </c>
      <c r="AL32" s="242"/>
      <c r="AM32" s="242"/>
      <c r="AN32" s="242"/>
      <c r="AO32" s="242"/>
      <c r="AP32" s="39"/>
      <c r="AQ32" s="39"/>
      <c r="AR32" s="40"/>
      <c r="BE32" s="244"/>
    </row>
    <row r="33" spans="2:57" s="2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80">
        <v>0</v>
      </c>
      <c r="M33" s="242"/>
      <c r="N33" s="242"/>
      <c r="O33" s="242"/>
      <c r="P33" s="242"/>
      <c r="Q33" s="39"/>
      <c r="R33" s="39"/>
      <c r="S33" s="39"/>
      <c r="T33" s="39"/>
      <c r="U33" s="39"/>
      <c r="V33" s="39"/>
      <c r="W33" s="241">
        <f>ROUND(BD54,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39"/>
      <c r="AG33" s="39"/>
      <c r="AH33" s="39"/>
      <c r="AI33" s="39"/>
      <c r="AJ33" s="39"/>
      <c r="AK33" s="241">
        <v>0</v>
      </c>
      <c r="AL33" s="242"/>
      <c r="AM33" s="242"/>
      <c r="AN33" s="242"/>
      <c r="AO33" s="242"/>
      <c r="AP33" s="39"/>
      <c r="AQ33" s="39"/>
      <c r="AR33" s="40"/>
      <c r="BE33" s="244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4"/>
    </row>
    <row r="35" spans="2:57" s="1" customFormat="1" ht="25.9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47" t="s">
        <v>51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VK17/095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54" t="str">
        <f>K6</f>
        <v>III/35724 Borová, opěrná zeď u č.p. 29</v>
      </c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Borová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56" t="str">
        <f>IF(AN8= "","",AN8)</f>
        <v>5. 12. 2018</v>
      </c>
      <c r="AN47" s="256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MDS Projekt, s.r.o.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32</v>
      </c>
      <c r="AJ49" s="34"/>
      <c r="AK49" s="34"/>
      <c r="AL49" s="34"/>
      <c r="AM49" s="252" t="str">
        <f>IF(E17="","",E17)</f>
        <v>VK CAD s.r.o.</v>
      </c>
      <c r="AN49" s="253"/>
      <c r="AO49" s="253"/>
      <c r="AP49" s="253"/>
      <c r="AQ49" s="34"/>
      <c r="AR49" s="37"/>
      <c r="AS49" s="257" t="s">
        <v>53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37</v>
      </c>
      <c r="AJ50" s="34"/>
      <c r="AK50" s="34"/>
      <c r="AL50" s="34"/>
      <c r="AM50" s="252" t="str">
        <f>IF(E20="","",E20)</f>
        <v>VK CAD s.r.o.</v>
      </c>
      <c r="AN50" s="253"/>
      <c r="AO50" s="253"/>
      <c r="AP50" s="253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63" t="s">
        <v>54</v>
      </c>
      <c r="D52" s="264"/>
      <c r="E52" s="264"/>
      <c r="F52" s="264"/>
      <c r="G52" s="264"/>
      <c r="H52" s="61"/>
      <c r="I52" s="265" t="s">
        <v>55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56</v>
      </c>
      <c r="AH52" s="264"/>
      <c r="AI52" s="264"/>
      <c r="AJ52" s="264"/>
      <c r="AK52" s="264"/>
      <c r="AL52" s="264"/>
      <c r="AM52" s="264"/>
      <c r="AN52" s="265" t="s">
        <v>57</v>
      </c>
      <c r="AO52" s="264"/>
      <c r="AP52" s="267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71">
        <f>ROUND(AG55,2)</f>
        <v>0</v>
      </c>
      <c r="AH54" s="271"/>
      <c r="AI54" s="271"/>
      <c r="AJ54" s="271"/>
      <c r="AK54" s="271"/>
      <c r="AL54" s="271"/>
      <c r="AM54" s="271"/>
      <c r="AN54" s="272">
        <f>SUM(AG54,AT54)</f>
        <v>0</v>
      </c>
      <c r="AO54" s="272"/>
      <c r="AP54" s="272"/>
      <c r="AQ54" s="73" t="s">
        <v>1</v>
      </c>
      <c r="AR54" s="74"/>
      <c r="AS54" s="75">
        <f>ROUND(AS55,2)</f>
        <v>0</v>
      </c>
      <c r="AT54" s="76">
        <f>ROUND(SUM(AV54:AW54),2)</f>
        <v>0</v>
      </c>
      <c r="AU54" s="77">
        <f>ROUND(AU55,5)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ROUND(AZ55,2)</f>
        <v>0</v>
      </c>
      <c r="BA54" s="76">
        <f>ROUND(BA55,2)</f>
        <v>0</v>
      </c>
      <c r="BB54" s="76">
        <f>ROUND(BB55,2)</f>
        <v>0</v>
      </c>
      <c r="BC54" s="76">
        <f>ROUND(BC55,2)</f>
        <v>0</v>
      </c>
      <c r="BD54" s="78">
        <f>ROUND(BD55,2)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</v>
      </c>
    </row>
    <row r="55" spans="1:91" s="5" customFormat="1" ht="16.5" customHeight="1">
      <c r="A55" s="81" t="s">
        <v>77</v>
      </c>
      <c r="B55" s="82"/>
      <c r="C55" s="83"/>
      <c r="D55" s="270" t="s">
        <v>78</v>
      </c>
      <c r="E55" s="270"/>
      <c r="F55" s="270"/>
      <c r="G55" s="270"/>
      <c r="H55" s="270"/>
      <c r="I55" s="84"/>
      <c r="J55" s="270" t="s">
        <v>79</v>
      </c>
      <c r="K55" s="270"/>
      <c r="L55" s="270"/>
      <c r="M55" s="270"/>
      <c r="N55" s="270"/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0"/>
      <c r="AC55" s="270"/>
      <c r="AD55" s="270"/>
      <c r="AE55" s="270"/>
      <c r="AF55" s="270"/>
      <c r="AG55" s="268">
        <f>'SO.551 - Úprava domovního...'!J30</f>
        <v>0</v>
      </c>
      <c r="AH55" s="269"/>
      <c r="AI55" s="269"/>
      <c r="AJ55" s="269"/>
      <c r="AK55" s="269"/>
      <c r="AL55" s="269"/>
      <c r="AM55" s="269"/>
      <c r="AN55" s="268">
        <f>SUM(AG55,AT55)</f>
        <v>0</v>
      </c>
      <c r="AO55" s="269"/>
      <c r="AP55" s="269"/>
      <c r="AQ55" s="85" t="s">
        <v>80</v>
      </c>
      <c r="AR55" s="86"/>
      <c r="AS55" s="87">
        <v>0</v>
      </c>
      <c r="AT55" s="88">
        <f>ROUND(SUM(AV55:AW55),2)</f>
        <v>0</v>
      </c>
      <c r="AU55" s="89">
        <f>'SO.551 - Úprava domovního...'!P85</f>
        <v>0</v>
      </c>
      <c r="AV55" s="88">
        <f>'SO.551 - Úprava domovního...'!J33</f>
        <v>0</v>
      </c>
      <c r="AW55" s="88">
        <f>'SO.551 - Úprava domovního...'!J34</f>
        <v>0</v>
      </c>
      <c r="AX55" s="88">
        <f>'SO.551 - Úprava domovního...'!J35</f>
        <v>0</v>
      </c>
      <c r="AY55" s="88">
        <f>'SO.551 - Úprava domovního...'!J36</f>
        <v>0</v>
      </c>
      <c r="AZ55" s="88">
        <f>'SO.551 - Úprava domovního...'!F33</f>
        <v>0</v>
      </c>
      <c r="BA55" s="88">
        <f>'SO.551 - Úprava domovního...'!F34</f>
        <v>0</v>
      </c>
      <c r="BB55" s="88">
        <f>'SO.551 - Úprava domovního...'!F35</f>
        <v>0</v>
      </c>
      <c r="BC55" s="88">
        <f>'SO.551 - Úprava domovního...'!F36</f>
        <v>0</v>
      </c>
      <c r="BD55" s="90">
        <f>'SO.551 - Úprava domovního...'!F37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</v>
      </c>
      <c r="CM55" s="91" t="s">
        <v>83</v>
      </c>
    </row>
    <row r="56" spans="1:91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</row>
    <row r="57" spans="1:91" s="1" customFormat="1" ht="6.95" customHeight="1"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</row>
  </sheetData>
  <sheetProtection algorithmName="SHA-512" hashValue="8L7+PKF0wEBbrqIpyMdZsKuSl098wIbtBvA1ltofaKHQsmfiarzzFGoJi8p5GzpV82IETMX9cBoKPbdyiG4qvA==" saltValue="iMtA7smYRfZDeZEpeIfFB7ZoHF52lZFv2zHFSTeJ98P4eUmtDCOer6ff2Mfr89fUbWsfAjXigysECbBZmFc+hA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SO.551 - Úprava domovníh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6" t="s">
        <v>82</v>
      </c>
    </row>
    <row r="3" spans="2:46" ht="6.95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9"/>
      <c r="AT3" s="16" t="s">
        <v>83</v>
      </c>
    </row>
    <row r="4" spans="2:46" ht="24.95" customHeight="1">
      <c r="B4" s="19"/>
      <c r="D4" s="96" t="s">
        <v>84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97" t="s">
        <v>16</v>
      </c>
      <c r="L6" s="19"/>
    </row>
    <row r="7" spans="2:46" ht="16.5" customHeight="1">
      <c r="B7" s="19"/>
      <c r="E7" s="281" t="str">
        <f>'Rekapitulace stavby'!K6</f>
        <v>III/35724 Borová, opěrná zeď u č.p. 29</v>
      </c>
      <c r="F7" s="282"/>
      <c r="G7" s="282"/>
      <c r="H7" s="282"/>
      <c r="L7" s="19"/>
    </row>
    <row r="8" spans="2:46" s="1" customFormat="1" ht="12" customHeight="1">
      <c r="B8" s="37"/>
      <c r="D8" s="97" t="s">
        <v>85</v>
      </c>
      <c r="I8" s="98"/>
      <c r="L8" s="37"/>
    </row>
    <row r="9" spans="2:46" s="1" customFormat="1" ht="36.950000000000003" customHeight="1">
      <c r="B9" s="37"/>
      <c r="E9" s="283" t="s">
        <v>79</v>
      </c>
      <c r="F9" s="284"/>
      <c r="G9" s="284"/>
      <c r="H9" s="284"/>
      <c r="I9" s="98"/>
      <c r="L9" s="37"/>
    </row>
    <row r="10" spans="2:46" s="1" customFormat="1" ht="11.25">
      <c r="B10" s="37"/>
      <c r="I10" s="98"/>
      <c r="L10" s="37"/>
    </row>
    <row r="11" spans="2:46" s="1" customFormat="1" ht="12" customHeight="1">
      <c r="B11" s="37"/>
      <c r="D11" s="97" t="s">
        <v>18</v>
      </c>
      <c r="F11" s="16" t="s">
        <v>1</v>
      </c>
      <c r="I11" s="99" t="s">
        <v>19</v>
      </c>
      <c r="J11" s="16" t="s">
        <v>1</v>
      </c>
      <c r="L11" s="37"/>
    </row>
    <row r="12" spans="2:46" s="1" customFormat="1" ht="12" customHeight="1">
      <c r="B12" s="37"/>
      <c r="D12" s="97" t="s">
        <v>20</v>
      </c>
      <c r="F12" s="16" t="s">
        <v>21</v>
      </c>
      <c r="I12" s="99" t="s">
        <v>22</v>
      </c>
      <c r="J12" s="100" t="str">
        <f>'Rekapitulace stavby'!AN8</f>
        <v>5. 12. 2018</v>
      </c>
      <c r="L12" s="37"/>
    </row>
    <row r="13" spans="2:46" s="1" customFormat="1" ht="10.9" customHeight="1">
      <c r="B13" s="37"/>
      <c r="I13" s="98"/>
      <c r="L13" s="37"/>
    </row>
    <row r="14" spans="2:46" s="1" customFormat="1" ht="12" customHeight="1">
      <c r="B14" s="37"/>
      <c r="D14" s="97" t="s">
        <v>24</v>
      </c>
      <c r="I14" s="99" t="s">
        <v>25</v>
      </c>
      <c r="J14" s="16" t="s">
        <v>26</v>
      </c>
      <c r="L14" s="37"/>
    </row>
    <row r="15" spans="2:46" s="1" customFormat="1" ht="18" customHeight="1">
      <c r="B15" s="37"/>
      <c r="E15" s="16" t="s">
        <v>27</v>
      </c>
      <c r="I15" s="99" t="s">
        <v>28</v>
      </c>
      <c r="J15" s="16" t="s">
        <v>29</v>
      </c>
      <c r="L15" s="37"/>
    </row>
    <row r="16" spans="2:46" s="1" customFormat="1" ht="6.95" customHeight="1">
      <c r="B16" s="37"/>
      <c r="I16" s="98"/>
      <c r="L16" s="37"/>
    </row>
    <row r="17" spans="2:12" s="1" customFormat="1" ht="12" customHeight="1">
      <c r="B17" s="37"/>
      <c r="D17" s="97" t="s">
        <v>30</v>
      </c>
      <c r="I17" s="99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85" t="str">
        <f>'Rekapitulace stavby'!E14</f>
        <v>Vyplň údaj</v>
      </c>
      <c r="F18" s="286"/>
      <c r="G18" s="286"/>
      <c r="H18" s="286"/>
      <c r="I18" s="99" t="s">
        <v>28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98"/>
      <c r="L19" s="37"/>
    </row>
    <row r="20" spans="2:12" s="1" customFormat="1" ht="12" customHeight="1">
      <c r="B20" s="37"/>
      <c r="D20" s="97" t="s">
        <v>32</v>
      </c>
      <c r="I20" s="99" t="s">
        <v>25</v>
      </c>
      <c r="J20" s="16" t="s">
        <v>33</v>
      </c>
      <c r="L20" s="37"/>
    </row>
    <row r="21" spans="2:12" s="1" customFormat="1" ht="18" customHeight="1">
      <c r="B21" s="37"/>
      <c r="E21" s="16" t="s">
        <v>34</v>
      </c>
      <c r="I21" s="99" t="s">
        <v>28</v>
      </c>
      <c r="J21" s="16" t="s">
        <v>35</v>
      </c>
      <c r="L21" s="37"/>
    </row>
    <row r="22" spans="2:12" s="1" customFormat="1" ht="6.95" customHeight="1">
      <c r="B22" s="37"/>
      <c r="I22" s="98"/>
      <c r="L22" s="37"/>
    </row>
    <row r="23" spans="2:12" s="1" customFormat="1" ht="12" customHeight="1">
      <c r="B23" s="37"/>
      <c r="D23" s="97" t="s">
        <v>37</v>
      </c>
      <c r="I23" s="99" t="s">
        <v>25</v>
      </c>
      <c r="J23" s="16" t="s">
        <v>33</v>
      </c>
      <c r="L23" s="37"/>
    </row>
    <row r="24" spans="2:12" s="1" customFormat="1" ht="18" customHeight="1">
      <c r="B24" s="37"/>
      <c r="E24" s="16" t="s">
        <v>34</v>
      </c>
      <c r="I24" s="99" t="s">
        <v>28</v>
      </c>
      <c r="J24" s="16" t="s">
        <v>35</v>
      </c>
      <c r="L24" s="37"/>
    </row>
    <row r="25" spans="2:12" s="1" customFormat="1" ht="6.95" customHeight="1">
      <c r="B25" s="37"/>
      <c r="I25" s="98"/>
      <c r="L25" s="37"/>
    </row>
    <row r="26" spans="2:12" s="1" customFormat="1" ht="12" customHeight="1">
      <c r="B26" s="37"/>
      <c r="D26" s="97" t="s">
        <v>38</v>
      </c>
      <c r="I26" s="98"/>
      <c r="L26" s="37"/>
    </row>
    <row r="27" spans="2:12" s="6" customFormat="1" ht="16.5" customHeight="1">
      <c r="B27" s="101"/>
      <c r="E27" s="287" t="s">
        <v>1</v>
      </c>
      <c r="F27" s="287"/>
      <c r="G27" s="287"/>
      <c r="H27" s="287"/>
      <c r="I27" s="102"/>
      <c r="L27" s="101"/>
    </row>
    <row r="28" spans="2:12" s="1" customFormat="1" ht="6.95" customHeight="1">
      <c r="B28" s="37"/>
      <c r="I28" s="98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3"/>
      <c r="J29" s="55"/>
      <c r="K29" s="55"/>
      <c r="L29" s="37"/>
    </row>
    <row r="30" spans="2:12" s="1" customFormat="1" ht="25.35" customHeight="1">
      <c r="B30" s="37"/>
      <c r="D30" s="104" t="s">
        <v>39</v>
      </c>
      <c r="I30" s="98"/>
      <c r="J30" s="105">
        <f>ROUND(J85,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3"/>
      <c r="J31" s="55"/>
      <c r="K31" s="55"/>
      <c r="L31" s="37"/>
    </row>
    <row r="32" spans="2:12" s="1" customFormat="1" ht="14.45" customHeight="1">
      <c r="B32" s="37"/>
      <c r="F32" s="106" t="s">
        <v>41</v>
      </c>
      <c r="I32" s="107" t="s">
        <v>40</v>
      </c>
      <c r="J32" s="106" t="s">
        <v>42</v>
      </c>
      <c r="L32" s="37"/>
    </row>
    <row r="33" spans="2:12" s="1" customFormat="1" ht="14.45" customHeight="1">
      <c r="B33" s="37"/>
      <c r="D33" s="97" t="s">
        <v>43</v>
      </c>
      <c r="E33" s="97" t="s">
        <v>44</v>
      </c>
      <c r="F33" s="108">
        <f>ROUND((SUM(BE85:BE172)),  2)</f>
        <v>0</v>
      </c>
      <c r="I33" s="109">
        <v>0.21</v>
      </c>
      <c r="J33" s="108">
        <f>ROUND(((SUM(BE85:BE172))*I33),  2)</f>
        <v>0</v>
      </c>
      <c r="L33" s="37"/>
    </row>
    <row r="34" spans="2:12" s="1" customFormat="1" ht="14.45" customHeight="1">
      <c r="B34" s="37"/>
      <c r="E34" s="97" t="s">
        <v>45</v>
      </c>
      <c r="F34" s="108">
        <f>ROUND((SUM(BF85:BF172)),  2)</f>
        <v>0</v>
      </c>
      <c r="I34" s="109">
        <v>0.15</v>
      </c>
      <c r="J34" s="108">
        <f>ROUND(((SUM(BF85:BF172))*I34),  2)</f>
        <v>0</v>
      </c>
      <c r="L34" s="37"/>
    </row>
    <row r="35" spans="2:12" s="1" customFormat="1" ht="14.45" hidden="1" customHeight="1">
      <c r="B35" s="37"/>
      <c r="E35" s="97" t="s">
        <v>46</v>
      </c>
      <c r="F35" s="108">
        <f>ROUND((SUM(BG85:BG172)),  2)</f>
        <v>0</v>
      </c>
      <c r="I35" s="109">
        <v>0.21</v>
      </c>
      <c r="J35" s="108">
        <f>0</f>
        <v>0</v>
      </c>
      <c r="L35" s="37"/>
    </row>
    <row r="36" spans="2:12" s="1" customFormat="1" ht="14.45" hidden="1" customHeight="1">
      <c r="B36" s="37"/>
      <c r="E36" s="97" t="s">
        <v>47</v>
      </c>
      <c r="F36" s="108">
        <f>ROUND((SUM(BH85:BH172)),  2)</f>
        <v>0</v>
      </c>
      <c r="I36" s="109">
        <v>0.15</v>
      </c>
      <c r="J36" s="108">
        <f>0</f>
        <v>0</v>
      </c>
      <c r="L36" s="37"/>
    </row>
    <row r="37" spans="2:12" s="1" customFormat="1" ht="14.45" hidden="1" customHeight="1">
      <c r="B37" s="37"/>
      <c r="E37" s="97" t="s">
        <v>48</v>
      </c>
      <c r="F37" s="108">
        <f>ROUND((SUM(BI85:BI172)),  2)</f>
        <v>0</v>
      </c>
      <c r="I37" s="109">
        <v>0</v>
      </c>
      <c r="J37" s="108">
        <f>0</f>
        <v>0</v>
      </c>
      <c r="L37" s="37"/>
    </row>
    <row r="38" spans="2:12" s="1" customFormat="1" ht="6.95" customHeight="1">
      <c r="B38" s="37"/>
      <c r="I38" s="98"/>
      <c r="L38" s="37"/>
    </row>
    <row r="39" spans="2:12" s="1" customFormat="1" ht="25.35" customHeight="1">
      <c r="B39" s="37"/>
      <c r="C39" s="110"/>
      <c r="D39" s="111" t="s">
        <v>49</v>
      </c>
      <c r="E39" s="112"/>
      <c r="F39" s="112"/>
      <c r="G39" s="113" t="s">
        <v>50</v>
      </c>
      <c r="H39" s="114" t="s">
        <v>51</v>
      </c>
      <c r="I39" s="115"/>
      <c r="J39" s="116">
        <f>SUM(J30:J37)</f>
        <v>0</v>
      </c>
      <c r="K39" s="117"/>
      <c r="L39" s="37"/>
    </row>
    <row r="40" spans="2:12" s="1" customFormat="1" ht="14.45" customHeight="1">
      <c r="B40" s="118"/>
      <c r="C40" s="119"/>
      <c r="D40" s="119"/>
      <c r="E40" s="119"/>
      <c r="F40" s="119"/>
      <c r="G40" s="119"/>
      <c r="H40" s="119"/>
      <c r="I40" s="120"/>
      <c r="J40" s="119"/>
      <c r="K40" s="119"/>
      <c r="L40" s="37"/>
    </row>
    <row r="44" spans="2:12" s="1" customFormat="1" ht="6.95" customHeight="1">
      <c r="B44" s="121"/>
      <c r="C44" s="122"/>
      <c r="D44" s="122"/>
      <c r="E44" s="122"/>
      <c r="F44" s="122"/>
      <c r="G44" s="122"/>
      <c r="H44" s="122"/>
      <c r="I44" s="123"/>
      <c r="J44" s="122"/>
      <c r="K44" s="122"/>
      <c r="L44" s="37"/>
    </row>
    <row r="45" spans="2:12" s="1" customFormat="1" ht="24.95" customHeight="1">
      <c r="B45" s="33"/>
      <c r="C45" s="22" t="s">
        <v>86</v>
      </c>
      <c r="D45" s="34"/>
      <c r="E45" s="34"/>
      <c r="F45" s="34"/>
      <c r="G45" s="34"/>
      <c r="H45" s="34"/>
      <c r="I45" s="98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98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98"/>
      <c r="J47" s="34"/>
      <c r="K47" s="34"/>
      <c r="L47" s="37"/>
    </row>
    <row r="48" spans="2:12" s="1" customFormat="1" ht="16.5" customHeight="1">
      <c r="B48" s="33"/>
      <c r="C48" s="34"/>
      <c r="D48" s="34"/>
      <c r="E48" s="288" t="str">
        <f>E7</f>
        <v>III/35724 Borová, opěrná zeď u č.p. 29</v>
      </c>
      <c r="F48" s="289"/>
      <c r="G48" s="289"/>
      <c r="H48" s="289"/>
      <c r="I48" s="98"/>
      <c r="J48" s="34"/>
      <c r="K48" s="34"/>
      <c r="L48" s="37"/>
    </row>
    <row r="49" spans="2:47" s="1" customFormat="1" ht="12" customHeight="1">
      <c r="B49" s="33"/>
      <c r="C49" s="28" t="s">
        <v>85</v>
      </c>
      <c r="D49" s="34"/>
      <c r="E49" s="34"/>
      <c r="F49" s="34"/>
      <c r="G49" s="34"/>
      <c r="H49" s="34"/>
      <c r="I49" s="98"/>
      <c r="J49" s="34"/>
      <c r="K49" s="34"/>
      <c r="L49" s="37"/>
    </row>
    <row r="50" spans="2:47" s="1" customFormat="1" ht="16.5" customHeight="1">
      <c r="B50" s="33"/>
      <c r="C50" s="34"/>
      <c r="D50" s="34"/>
      <c r="E50" s="254" t="str">
        <f>E9</f>
        <v>Úprava domovního plynovodu</v>
      </c>
      <c r="F50" s="253"/>
      <c r="G50" s="253"/>
      <c r="H50" s="253"/>
      <c r="I50" s="98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98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Borová</v>
      </c>
      <c r="G52" s="34"/>
      <c r="H52" s="34"/>
      <c r="I52" s="99" t="s">
        <v>22</v>
      </c>
      <c r="J52" s="54" t="str">
        <f>IF(J12="","",J12)</f>
        <v>5. 12. 2018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98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MDS Projekt, s.r.o.</v>
      </c>
      <c r="G54" s="34"/>
      <c r="H54" s="34"/>
      <c r="I54" s="99" t="s">
        <v>32</v>
      </c>
      <c r="J54" s="31" t="str">
        <f>E21</f>
        <v>VK CAD s.r.o.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99" t="s">
        <v>37</v>
      </c>
      <c r="J55" s="31" t="str">
        <f>E24</f>
        <v>VK CAD s.r.o.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98"/>
      <c r="J56" s="34"/>
      <c r="K56" s="34"/>
      <c r="L56" s="37"/>
    </row>
    <row r="57" spans="2:47" s="1" customFormat="1" ht="29.25" customHeight="1">
      <c r="B57" s="33"/>
      <c r="C57" s="124" t="s">
        <v>87</v>
      </c>
      <c r="D57" s="125"/>
      <c r="E57" s="125"/>
      <c r="F57" s="125"/>
      <c r="G57" s="125"/>
      <c r="H57" s="125"/>
      <c r="I57" s="126"/>
      <c r="J57" s="127" t="s">
        <v>88</v>
      </c>
      <c r="K57" s="125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98"/>
      <c r="J58" s="34"/>
      <c r="K58" s="34"/>
      <c r="L58" s="37"/>
    </row>
    <row r="59" spans="2:47" s="1" customFormat="1" ht="22.9" customHeight="1">
      <c r="B59" s="33"/>
      <c r="C59" s="128" t="s">
        <v>89</v>
      </c>
      <c r="D59" s="34"/>
      <c r="E59" s="34"/>
      <c r="F59" s="34"/>
      <c r="G59" s="34"/>
      <c r="H59" s="34"/>
      <c r="I59" s="98"/>
      <c r="J59" s="72">
        <f>J85</f>
        <v>0</v>
      </c>
      <c r="K59" s="34"/>
      <c r="L59" s="37"/>
      <c r="AU59" s="16" t="s">
        <v>90</v>
      </c>
    </row>
    <row r="60" spans="2:47" s="7" customFormat="1" ht="24.95" customHeight="1">
      <c r="B60" s="129"/>
      <c r="C60" s="130"/>
      <c r="D60" s="131" t="s">
        <v>91</v>
      </c>
      <c r="E60" s="132"/>
      <c r="F60" s="132"/>
      <c r="G60" s="132"/>
      <c r="H60" s="132"/>
      <c r="I60" s="133"/>
      <c r="J60" s="134">
        <f>J86</f>
        <v>0</v>
      </c>
      <c r="K60" s="130"/>
      <c r="L60" s="135"/>
    </row>
    <row r="61" spans="2:47" s="8" customFormat="1" ht="19.899999999999999" customHeight="1">
      <c r="B61" s="136"/>
      <c r="C61" s="137"/>
      <c r="D61" s="138" t="s">
        <v>92</v>
      </c>
      <c r="E61" s="139"/>
      <c r="F61" s="139"/>
      <c r="G61" s="139"/>
      <c r="H61" s="139"/>
      <c r="I61" s="140"/>
      <c r="J61" s="141">
        <f>J87</f>
        <v>0</v>
      </c>
      <c r="K61" s="137"/>
      <c r="L61" s="142"/>
    </row>
    <row r="62" spans="2:47" s="8" customFormat="1" ht="19.899999999999999" customHeight="1">
      <c r="B62" s="136"/>
      <c r="C62" s="137"/>
      <c r="D62" s="138" t="s">
        <v>93</v>
      </c>
      <c r="E62" s="139"/>
      <c r="F62" s="139"/>
      <c r="G62" s="139"/>
      <c r="H62" s="139"/>
      <c r="I62" s="140"/>
      <c r="J62" s="141">
        <f>J128</f>
        <v>0</v>
      </c>
      <c r="K62" s="137"/>
      <c r="L62" s="142"/>
    </row>
    <row r="63" spans="2:47" s="7" customFormat="1" ht="24.95" customHeight="1">
      <c r="B63" s="129"/>
      <c r="C63" s="130"/>
      <c r="D63" s="131" t="s">
        <v>94</v>
      </c>
      <c r="E63" s="132"/>
      <c r="F63" s="132"/>
      <c r="G63" s="132"/>
      <c r="H63" s="132"/>
      <c r="I63" s="133"/>
      <c r="J63" s="134">
        <f>J136</f>
        <v>0</v>
      </c>
      <c r="K63" s="130"/>
      <c r="L63" s="135"/>
    </row>
    <row r="64" spans="2:47" s="8" customFormat="1" ht="19.899999999999999" customHeight="1">
      <c r="B64" s="136"/>
      <c r="C64" s="137"/>
      <c r="D64" s="138" t="s">
        <v>95</v>
      </c>
      <c r="E64" s="139"/>
      <c r="F64" s="139"/>
      <c r="G64" s="139"/>
      <c r="H64" s="139"/>
      <c r="I64" s="140"/>
      <c r="J64" s="141">
        <f>J137</f>
        <v>0</v>
      </c>
      <c r="K64" s="137"/>
      <c r="L64" s="142"/>
    </row>
    <row r="65" spans="2:12" s="7" customFormat="1" ht="24.95" customHeight="1">
      <c r="B65" s="129"/>
      <c r="C65" s="130"/>
      <c r="D65" s="131" t="s">
        <v>96</v>
      </c>
      <c r="E65" s="132"/>
      <c r="F65" s="132"/>
      <c r="G65" s="132"/>
      <c r="H65" s="132"/>
      <c r="I65" s="133"/>
      <c r="J65" s="134">
        <f>J167</f>
        <v>0</v>
      </c>
      <c r="K65" s="130"/>
      <c r="L65" s="135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98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20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23"/>
      <c r="J71" s="48"/>
      <c r="K71" s="48"/>
      <c r="L71" s="37"/>
    </row>
    <row r="72" spans="2:12" s="1" customFormat="1" ht="24.95" customHeight="1">
      <c r="B72" s="33"/>
      <c r="C72" s="22" t="s">
        <v>97</v>
      </c>
      <c r="D72" s="34"/>
      <c r="E72" s="34"/>
      <c r="F72" s="34"/>
      <c r="G72" s="34"/>
      <c r="H72" s="34"/>
      <c r="I72" s="98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98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98"/>
      <c r="J74" s="34"/>
      <c r="K74" s="34"/>
      <c r="L74" s="37"/>
    </row>
    <row r="75" spans="2:12" s="1" customFormat="1" ht="16.5" customHeight="1">
      <c r="B75" s="33"/>
      <c r="C75" s="34"/>
      <c r="D75" s="34"/>
      <c r="E75" s="288" t="str">
        <f>E7</f>
        <v>III/35724 Borová, opěrná zeď u č.p. 29</v>
      </c>
      <c r="F75" s="289"/>
      <c r="G75" s="289"/>
      <c r="H75" s="289"/>
      <c r="I75" s="98"/>
      <c r="J75" s="34"/>
      <c r="K75" s="34"/>
      <c r="L75" s="37"/>
    </row>
    <row r="76" spans="2:12" s="1" customFormat="1" ht="12" customHeight="1">
      <c r="B76" s="33"/>
      <c r="C76" s="28" t="s">
        <v>85</v>
      </c>
      <c r="D76" s="34"/>
      <c r="E76" s="34"/>
      <c r="F76" s="34"/>
      <c r="G76" s="34"/>
      <c r="H76" s="34"/>
      <c r="I76" s="98"/>
      <c r="J76" s="34"/>
      <c r="K76" s="34"/>
      <c r="L76" s="37"/>
    </row>
    <row r="77" spans="2:12" s="1" customFormat="1" ht="16.5" customHeight="1">
      <c r="B77" s="33"/>
      <c r="C77" s="34"/>
      <c r="D77" s="34"/>
      <c r="E77" s="254" t="str">
        <f>E9</f>
        <v>Úprava domovního plynovodu</v>
      </c>
      <c r="F77" s="253"/>
      <c r="G77" s="253"/>
      <c r="H77" s="253"/>
      <c r="I77" s="98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98"/>
      <c r="J78" s="34"/>
      <c r="K78" s="34"/>
      <c r="L78" s="37"/>
    </row>
    <row r="79" spans="2:12" s="1" customFormat="1" ht="12" customHeight="1">
      <c r="B79" s="33"/>
      <c r="C79" s="28" t="s">
        <v>20</v>
      </c>
      <c r="D79" s="34"/>
      <c r="E79" s="34"/>
      <c r="F79" s="26" t="str">
        <f>F12</f>
        <v>Borová</v>
      </c>
      <c r="G79" s="34"/>
      <c r="H79" s="34"/>
      <c r="I79" s="99" t="s">
        <v>22</v>
      </c>
      <c r="J79" s="54" t="str">
        <f>IF(J12="","",J12)</f>
        <v>5. 12. 2018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98"/>
      <c r="J80" s="34"/>
      <c r="K80" s="34"/>
      <c r="L80" s="37"/>
    </row>
    <row r="81" spans="2:65" s="1" customFormat="1" ht="13.7" customHeight="1">
      <c r="B81" s="33"/>
      <c r="C81" s="28" t="s">
        <v>24</v>
      </c>
      <c r="D81" s="34"/>
      <c r="E81" s="34"/>
      <c r="F81" s="26" t="str">
        <f>E15</f>
        <v>MDS Projekt, s.r.o.</v>
      </c>
      <c r="G81" s="34"/>
      <c r="H81" s="34"/>
      <c r="I81" s="99" t="s">
        <v>32</v>
      </c>
      <c r="J81" s="31" t="str">
        <f>E21</f>
        <v>VK CAD s.r.o.</v>
      </c>
      <c r="K81" s="34"/>
      <c r="L81" s="37"/>
    </row>
    <row r="82" spans="2:65" s="1" customFormat="1" ht="13.7" customHeight="1">
      <c r="B82" s="33"/>
      <c r="C82" s="28" t="s">
        <v>30</v>
      </c>
      <c r="D82" s="34"/>
      <c r="E82" s="34"/>
      <c r="F82" s="26" t="str">
        <f>IF(E18="","",E18)</f>
        <v>Vyplň údaj</v>
      </c>
      <c r="G82" s="34"/>
      <c r="H82" s="34"/>
      <c r="I82" s="99" t="s">
        <v>37</v>
      </c>
      <c r="J82" s="31" t="str">
        <f>E24</f>
        <v>VK CAD s.r.o.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98"/>
      <c r="J83" s="34"/>
      <c r="K83" s="34"/>
      <c r="L83" s="37"/>
    </row>
    <row r="84" spans="2:65" s="9" customFormat="1" ht="29.25" customHeight="1">
      <c r="B84" s="143"/>
      <c r="C84" s="144" t="s">
        <v>98</v>
      </c>
      <c r="D84" s="145" t="s">
        <v>58</v>
      </c>
      <c r="E84" s="145" t="s">
        <v>54</v>
      </c>
      <c r="F84" s="145" t="s">
        <v>55</v>
      </c>
      <c r="G84" s="145" t="s">
        <v>99</v>
      </c>
      <c r="H84" s="145" t="s">
        <v>100</v>
      </c>
      <c r="I84" s="146" t="s">
        <v>101</v>
      </c>
      <c r="J84" s="147" t="s">
        <v>88</v>
      </c>
      <c r="K84" s="148" t="s">
        <v>102</v>
      </c>
      <c r="L84" s="149"/>
      <c r="M84" s="63" t="s">
        <v>1</v>
      </c>
      <c r="N84" s="64" t="s">
        <v>43</v>
      </c>
      <c r="O84" s="64" t="s">
        <v>103</v>
      </c>
      <c r="P84" s="64" t="s">
        <v>104</v>
      </c>
      <c r="Q84" s="64" t="s">
        <v>105</v>
      </c>
      <c r="R84" s="64" t="s">
        <v>106</v>
      </c>
      <c r="S84" s="64" t="s">
        <v>107</v>
      </c>
      <c r="T84" s="65" t="s">
        <v>108</v>
      </c>
    </row>
    <row r="85" spans="2:65" s="1" customFormat="1" ht="22.9" customHeight="1">
      <c r="B85" s="33"/>
      <c r="C85" s="70" t="s">
        <v>109</v>
      </c>
      <c r="D85" s="34"/>
      <c r="E85" s="34"/>
      <c r="F85" s="34"/>
      <c r="G85" s="34"/>
      <c r="H85" s="34"/>
      <c r="I85" s="98"/>
      <c r="J85" s="150">
        <f>BK85</f>
        <v>0</v>
      </c>
      <c r="K85" s="34"/>
      <c r="L85" s="37"/>
      <c r="M85" s="66"/>
      <c r="N85" s="67"/>
      <c r="O85" s="67"/>
      <c r="P85" s="151">
        <f>P86+P136+P167</f>
        <v>0</v>
      </c>
      <c r="Q85" s="67"/>
      <c r="R85" s="151">
        <f>R86+R136+R167</f>
        <v>0.26089699999999999</v>
      </c>
      <c r="S85" s="67"/>
      <c r="T85" s="152">
        <f>T86+T136+T167</f>
        <v>9.9100000000000004E-3</v>
      </c>
      <c r="AT85" s="16" t="s">
        <v>72</v>
      </c>
      <c r="AU85" s="16" t="s">
        <v>90</v>
      </c>
      <c r="BK85" s="153">
        <f>BK86+BK136+BK167</f>
        <v>0</v>
      </c>
    </row>
    <row r="86" spans="2:65" s="10" customFormat="1" ht="25.9" customHeight="1">
      <c r="B86" s="154"/>
      <c r="C86" s="155"/>
      <c r="D86" s="156" t="s">
        <v>72</v>
      </c>
      <c r="E86" s="157" t="s">
        <v>110</v>
      </c>
      <c r="F86" s="157" t="s">
        <v>111</v>
      </c>
      <c r="G86" s="155"/>
      <c r="H86" s="155"/>
      <c r="I86" s="158"/>
      <c r="J86" s="159">
        <f>BK86</f>
        <v>0</v>
      </c>
      <c r="K86" s="155"/>
      <c r="L86" s="160"/>
      <c r="M86" s="161"/>
      <c r="N86" s="162"/>
      <c r="O86" s="162"/>
      <c r="P86" s="163">
        <f>P87+P128</f>
        <v>0</v>
      </c>
      <c r="Q86" s="162"/>
      <c r="R86" s="163">
        <f>R87+R128</f>
        <v>0.24806</v>
      </c>
      <c r="S86" s="162"/>
      <c r="T86" s="164">
        <f>T87+T128</f>
        <v>0</v>
      </c>
      <c r="AR86" s="165" t="s">
        <v>81</v>
      </c>
      <c r="AT86" s="166" t="s">
        <v>72</v>
      </c>
      <c r="AU86" s="166" t="s">
        <v>73</v>
      </c>
      <c r="AY86" s="165" t="s">
        <v>112</v>
      </c>
      <c r="BK86" s="167">
        <f>BK87+BK128</f>
        <v>0</v>
      </c>
    </row>
    <row r="87" spans="2:65" s="10" customFormat="1" ht="22.9" customHeight="1">
      <c r="B87" s="154"/>
      <c r="C87" s="155"/>
      <c r="D87" s="156" t="s">
        <v>72</v>
      </c>
      <c r="E87" s="168" t="s">
        <v>81</v>
      </c>
      <c r="F87" s="168" t="s">
        <v>113</v>
      </c>
      <c r="G87" s="155"/>
      <c r="H87" s="155"/>
      <c r="I87" s="158"/>
      <c r="J87" s="169">
        <f>BK87</f>
        <v>0</v>
      </c>
      <c r="K87" s="155"/>
      <c r="L87" s="160"/>
      <c r="M87" s="161"/>
      <c r="N87" s="162"/>
      <c r="O87" s="162"/>
      <c r="P87" s="163">
        <f>SUM(P88:P127)</f>
        <v>0</v>
      </c>
      <c r="Q87" s="162"/>
      <c r="R87" s="163">
        <f>SUM(R88:R127)</f>
        <v>0.24806</v>
      </c>
      <c r="S87" s="162"/>
      <c r="T87" s="164">
        <f>SUM(T88:T127)</f>
        <v>0</v>
      </c>
      <c r="AR87" s="165" t="s">
        <v>81</v>
      </c>
      <c r="AT87" s="166" t="s">
        <v>72</v>
      </c>
      <c r="AU87" s="166" t="s">
        <v>81</v>
      </c>
      <c r="AY87" s="165" t="s">
        <v>112</v>
      </c>
      <c r="BK87" s="167">
        <f>SUM(BK88:BK127)</f>
        <v>0</v>
      </c>
    </row>
    <row r="88" spans="2:65" s="1" customFormat="1" ht="16.5" customHeight="1">
      <c r="B88" s="33"/>
      <c r="C88" s="170" t="s">
        <v>81</v>
      </c>
      <c r="D88" s="170" t="s">
        <v>114</v>
      </c>
      <c r="E88" s="171" t="s">
        <v>115</v>
      </c>
      <c r="F88" s="172" t="s">
        <v>116</v>
      </c>
      <c r="G88" s="173" t="s">
        <v>117</v>
      </c>
      <c r="H88" s="174">
        <v>0.12</v>
      </c>
      <c r="I88" s="175"/>
      <c r="J88" s="176">
        <f>ROUND(I88*H88,2)</f>
        <v>0</v>
      </c>
      <c r="K88" s="172" t="s">
        <v>1</v>
      </c>
      <c r="L88" s="37"/>
      <c r="M88" s="177" t="s">
        <v>1</v>
      </c>
      <c r="N88" s="178" t="s">
        <v>44</v>
      </c>
      <c r="O88" s="59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6" t="s">
        <v>118</v>
      </c>
      <c r="AT88" s="16" t="s">
        <v>114</v>
      </c>
      <c r="AU88" s="16" t="s">
        <v>83</v>
      </c>
      <c r="AY88" s="16" t="s">
        <v>112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6" t="s">
        <v>81</v>
      </c>
      <c r="BK88" s="181">
        <f>ROUND(I88*H88,2)</f>
        <v>0</v>
      </c>
      <c r="BL88" s="16" t="s">
        <v>118</v>
      </c>
      <c r="BM88" s="16" t="s">
        <v>119</v>
      </c>
    </row>
    <row r="89" spans="2:65" s="11" customFormat="1" ht="11.25">
      <c r="B89" s="182"/>
      <c r="C89" s="183"/>
      <c r="D89" s="184" t="s">
        <v>120</v>
      </c>
      <c r="E89" s="185" t="s">
        <v>1</v>
      </c>
      <c r="F89" s="186" t="s">
        <v>121</v>
      </c>
      <c r="G89" s="183"/>
      <c r="H89" s="185" t="s">
        <v>1</v>
      </c>
      <c r="I89" s="187"/>
      <c r="J89" s="183"/>
      <c r="K89" s="183"/>
      <c r="L89" s="188"/>
      <c r="M89" s="189"/>
      <c r="N89" s="190"/>
      <c r="O89" s="190"/>
      <c r="P89" s="190"/>
      <c r="Q89" s="190"/>
      <c r="R89" s="190"/>
      <c r="S89" s="190"/>
      <c r="T89" s="191"/>
      <c r="AT89" s="192" t="s">
        <v>120</v>
      </c>
      <c r="AU89" s="192" t="s">
        <v>83</v>
      </c>
      <c r="AV89" s="11" t="s">
        <v>81</v>
      </c>
      <c r="AW89" s="11" t="s">
        <v>36</v>
      </c>
      <c r="AX89" s="11" t="s">
        <v>73</v>
      </c>
      <c r="AY89" s="192" t="s">
        <v>112</v>
      </c>
    </row>
    <row r="90" spans="2:65" s="11" customFormat="1" ht="11.25">
      <c r="B90" s="182"/>
      <c r="C90" s="183"/>
      <c r="D90" s="184" t="s">
        <v>120</v>
      </c>
      <c r="E90" s="185" t="s">
        <v>1</v>
      </c>
      <c r="F90" s="186" t="s">
        <v>122</v>
      </c>
      <c r="G90" s="183"/>
      <c r="H90" s="185" t="s">
        <v>1</v>
      </c>
      <c r="I90" s="187"/>
      <c r="J90" s="183"/>
      <c r="K90" s="183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120</v>
      </c>
      <c r="AU90" s="192" t="s">
        <v>83</v>
      </c>
      <c r="AV90" s="11" t="s">
        <v>81</v>
      </c>
      <c r="AW90" s="11" t="s">
        <v>36</v>
      </c>
      <c r="AX90" s="11" t="s">
        <v>73</v>
      </c>
      <c r="AY90" s="192" t="s">
        <v>112</v>
      </c>
    </row>
    <row r="91" spans="2:65" s="12" customFormat="1" ht="11.25">
      <c r="B91" s="193"/>
      <c r="C91" s="194"/>
      <c r="D91" s="184" t="s">
        <v>120</v>
      </c>
      <c r="E91" s="195" t="s">
        <v>1</v>
      </c>
      <c r="F91" s="196" t="s">
        <v>123</v>
      </c>
      <c r="G91" s="194"/>
      <c r="H91" s="197">
        <v>0.12</v>
      </c>
      <c r="I91" s="198"/>
      <c r="J91" s="194"/>
      <c r="K91" s="194"/>
      <c r="L91" s="199"/>
      <c r="M91" s="200"/>
      <c r="N91" s="201"/>
      <c r="O91" s="201"/>
      <c r="P91" s="201"/>
      <c r="Q91" s="201"/>
      <c r="R91" s="201"/>
      <c r="S91" s="201"/>
      <c r="T91" s="202"/>
      <c r="AT91" s="203" t="s">
        <v>120</v>
      </c>
      <c r="AU91" s="203" t="s">
        <v>83</v>
      </c>
      <c r="AV91" s="12" t="s">
        <v>83</v>
      </c>
      <c r="AW91" s="12" t="s">
        <v>36</v>
      </c>
      <c r="AX91" s="12" t="s">
        <v>81</v>
      </c>
      <c r="AY91" s="203" t="s">
        <v>112</v>
      </c>
    </row>
    <row r="92" spans="2:65" s="1" customFormat="1" ht="16.5" customHeight="1">
      <c r="B92" s="33"/>
      <c r="C92" s="170" t="s">
        <v>83</v>
      </c>
      <c r="D92" s="170" t="s">
        <v>114</v>
      </c>
      <c r="E92" s="171" t="s">
        <v>124</v>
      </c>
      <c r="F92" s="172" t="s">
        <v>125</v>
      </c>
      <c r="G92" s="173" t="s">
        <v>117</v>
      </c>
      <c r="H92" s="174">
        <v>6.9000000000000006E-2</v>
      </c>
      <c r="I92" s="175"/>
      <c r="J92" s="176">
        <f>ROUND(I92*H92,2)</f>
        <v>0</v>
      </c>
      <c r="K92" s="172" t="s">
        <v>1</v>
      </c>
      <c r="L92" s="37"/>
      <c r="M92" s="177" t="s">
        <v>1</v>
      </c>
      <c r="N92" s="178" t="s">
        <v>44</v>
      </c>
      <c r="O92" s="59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16" t="s">
        <v>118</v>
      </c>
      <c r="AT92" s="16" t="s">
        <v>114</v>
      </c>
      <c r="AU92" s="16" t="s">
        <v>83</v>
      </c>
      <c r="AY92" s="16" t="s">
        <v>112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16" t="s">
        <v>81</v>
      </c>
      <c r="BK92" s="181">
        <f>ROUND(I92*H92,2)</f>
        <v>0</v>
      </c>
      <c r="BL92" s="16" t="s">
        <v>118</v>
      </c>
      <c r="BM92" s="16" t="s">
        <v>126</v>
      </c>
    </row>
    <row r="93" spans="2:65" s="11" customFormat="1" ht="11.25">
      <c r="B93" s="182"/>
      <c r="C93" s="183"/>
      <c r="D93" s="184" t="s">
        <v>120</v>
      </c>
      <c r="E93" s="185" t="s">
        <v>1</v>
      </c>
      <c r="F93" s="186" t="s">
        <v>127</v>
      </c>
      <c r="G93" s="183"/>
      <c r="H93" s="185" t="s">
        <v>1</v>
      </c>
      <c r="I93" s="187"/>
      <c r="J93" s="183"/>
      <c r="K93" s="183"/>
      <c r="L93" s="188"/>
      <c r="M93" s="189"/>
      <c r="N93" s="190"/>
      <c r="O93" s="190"/>
      <c r="P93" s="190"/>
      <c r="Q93" s="190"/>
      <c r="R93" s="190"/>
      <c r="S93" s="190"/>
      <c r="T93" s="191"/>
      <c r="AT93" s="192" t="s">
        <v>120</v>
      </c>
      <c r="AU93" s="192" t="s">
        <v>83</v>
      </c>
      <c r="AV93" s="11" t="s">
        <v>81</v>
      </c>
      <c r="AW93" s="11" t="s">
        <v>36</v>
      </c>
      <c r="AX93" s="11" t="s">
        <v>73</v>
      </c>
      <c r="AY93" s="192" t="s">
        <v>112</v>
      </c>
    </row>
    <row r="94" spans="2:65" s="11" customFormat="1" ht="11.25">
      <c r="B94" s="182"/>
      <c r="C94" s="183"/>
      <c r="D94" s="184" t="s">
        <v>120</v>
      </c>
      <c r="E94" s="185" t="s">
        <v>1</v>
      </c>
      <c r="F94" s="186" t="s">
        <v>128</v>
      </c>
      <c r="G94" s="183"/>
      <c r="H94" s="185" t="s">
        <v>1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120</v>
      </c>
      <c r="AU94" s="192" t="s">
        <v>83</v>
      </c>
      <c r="AV94" s="11" t="s">
        <v>81</v>
      </c>
      <c r="AW94" s="11" t="s">
        <v>36</v>
      </c>
      <c r="AX94" s="11" t="s">
        <v>73</v>
      </c>
      <c r="AY94" s="192" t="s">
        <v>112</v>
      </c>
    </row>
    <row r="95" spans="2:65" s="12" customFormat="1" ht="11.25">
      <c r="B95" s="193"/>
      <c r="C95" s="194"/>
      <c r="D95" s="184" t="s">
        <v>120</v>
      </c>
      <c r="E95" s="195" t="s">
        <v>1</v>
      </c>
      <c r="F95" s="196" t="s">
        <v>129</v>
      </c>
      <c r="G95" s="194"/>
      <c r="H95" s="197">
        <v>0.192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120</v>
      </c>
      <c r="AU95" s="203" t="s">
        <v>83</v>
      </c>
      <c r="AV95" s="12" t="s">
        <v>83</v>
      </c>
      <c r="AW95" s="12" t="s">
        <v>36</v>
      </c>
      <c r="AX95" s="12" t="s">
        <v>73</v>
      </c>
      <c r="AY95" s="203" t="s">
        <v>112</v>
      </c>
    </row>
    <row r="96" spans="2:65" s="13" customFormat="1" ht="11.25">
      <c r="B96" s="204"/>
      <c r="C96" s="205"/>
      <c r="D96" s="184" t="s">
        <v>120</v>
      </c>
      <c r="E96" s="206" t="s">
        <v>1</v>
      </c>
      <c r="F96" s="207" t="s">
        <v>130</v>
      </c>
      <c r="G96" s="205"/>
      <c r="H96" s="208">
        <v>0.192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120</v>
      </c>
      <c r="AU96" s="214" t="s">
        <v>83</v>
      </c>
      <c r="AV96" s="13" t="s">
        <v>131</v>
      </c>
      <c r="AW96" s="13" t="s">
        <v>36</v>
      </c>
      <c r="AX96" s="13" t="s">
        <v>73</v>
      </c>
      <c r="AY96" s="214" t="s">
        <v>112</v>
      </c>
    </row>
    <row r="97" spans="2:65" s="11" customFormat="1" ht="11.25">
      <c r="B97" s="182"/>
      <c r="C97" s="183"/>
      <c r="D97" s="184" t="s">
        <v>120</v>
      </c>
      <c r="E97" s="185" t="s">
        <v>1</v>
      </c>
      <c r="F97" s="186" t="s">
        <v>132</v>
      </c>
      <c r="G97" s="183"/>
      <c r="H97" s="185" t="s">
        <v>1</v>
      </c>
      <c r="I97" s="187"/>
      <c r="J97" s="183"/>
      <c r="K97" s="183"/>
      <c r="L97" s="188"/>
      <c r="M97" s="189"/>
      <c r="N97" s="190"/>
      <c r="O97" s="190"/>
      <c r="P97" s="190"/>
      <c r="Q97" s="190"/>
      <c r="R97" s="190"/>
      <c r="S97" s="190"/>
      <c r="T97" s="191"/>
      <c r="AT97" s="192" t="s">
        <v>120</v>
      </c>
      <c r="AU97" s="192" t="s">
        <v>83</v>
      </c>
      <c r="AV97" s="11" t="s">
        <v>81</v>
      </c>
      <c r="AW97" s="11" t="s">
        <v>36</v>
      </c>
      <c r="AX97" s="11" t="s">
        <v>73</v>
      </c>
      <c r="AY97" s="192" t="s">
        <v>112</v>
      </c>
    </row>
    <row r="98" spans="2:65" s="12" customFormat="1" ht="11.25">
      <c r="B98" s="193"/>
      <c r="C98" s="194"/>
      <c r="D98" s="184" t="s">
        <v>120</v>
      </c>
      <c r="E98" s="195" t="s">
        <v>1</v>
      </c>
      <c r="F98" s="196" t="s">
        <v>133</v>
      </c>
      <c r="G98" s="194"/>
      <c r="H98" s="197">
        <v>6.9000000000000006E-2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120</v>
      </c>
      <c r="AU98" s="203" t="s">
        <v>83</v>
      </c>
      <c r="AV98" s="12" t="s">
        <v>83</v>
      </c>
      <c r="AW98" s="12" t="s">
        <v>36</v>
      </c>
      <c r="AX98" s="12" t="s">
        <v>81</v>
      </c>
      <c r="AY98" s="203" t="s">
        <v>112</v>
      </c>
    </row>
    <row r="99" spans="2:65" s="1" customFormat="1" ht="16.5" customHeight="1">
      <c r="B99" s="33"/>
      <c r="C99" s="170" t="s">
        <v>131</v>
      </c>
      <c r="D99" s="170" t="s">
        <v>114</v>
      </c>
      <c r="E99" s="171" t="s">
        <v>134</v>
      </c>
      <c r="F99" s="172" t="s">
        <v>135</v>
      </c>
      <c r="G99" s="173" t="s">
        <v>117</v>
      </c>
      <c r="H99" s="174">
        <v>1.4E-2</v>
      </c>
      <c r="I99" s="175"/>
      <c r="J99" s="176">
        <f>ROUND(I99*H99,2)</f>
        <v>0</v>
      </c>
      <c r="K99" s="172" t="s">
        <v>1</v>
      </c>
      <c r="L99" s="37"/>
      <c r="M99" s="177" t="s">
        <v>1</v>
      </c>
      <c r="N99" s="178" t="s">
        <v>44</v>
      </c>
      <c r="O99" s="59"/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6" t="s">
        <v>118</v>
      </c>
      <c r="AT99" s="16" t="s">
        <v>114</v>
      </c>
      <c r="AU99" s="16" t="s">
        <v>83</v>
      </c>
      <c r="AY99" s="16" t="s">
        <v>112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6" t="s">
        <v>81</v>
      </c>
      <c r="BK99" s="181">
        <f>ROUND(I99*H99,2)</f>
        <v>0</v>
      </c>
      <c r="BL99" s="16" t="s">
        <v>118</v>
      </c>
      <c r="BM99" s="16" t="s">
        <v>136</v>
      </c>
    </row>
    <row r="100" spans="2:65" s="11" customFormat="1" ht="11.25">
      <c r="B100" s="182"/>
      <c r="C100" s="183"/>
      <c r="D100" s="184" t="s">
        <v>120</v>
      </c>
      <c r="E100" s="185" t="s">
        <v>1</v>
      </c>
      <c r="F100" s="186" t="s">
        <v>137</v>
      </c>
      <c r="G100" s="183"/>
      <c r="H100" s="185" t="s">
        <v>1</v>
      </c>
      <c r="I100" s="187"/>
      <c r="J100" s="183"/>
      <c r="K100" s="183"/>
      <c r="L100" s="188"/>
      <c r="M100" s="189"/>
      <c r="N100" s="190"/>
      <c r="O100" s="190"/>
      <c r="P100" s="190"/>
      <c r="Q100" s="190"/>
      <c r="R100" s="190"/>
      <c r="S100" s="190"/>
      <c r="T100" s="191"/>
      <c r="AT100" s="192" t="s">
        <v>120</v>
      </c>
      <c r="AU100" s="192" t="s">
        <v>83</v>
      </c>
      <c r="AV100" s="11" t="s">
        <v>81</v>
      </c>
      <c r="AW100" s="11" t="s">
        <v>36</v>
      </c>
      <c r="AX100" s="11" t="s">
        <v>73</v>
      </c>
      <c r="AY100" s="192" t="s">
        <v>112</v>
      </c>
    </row>
    <row r="101" spans="2:65" s="12" customFormat="1" ht="11.25">
      <c r="B101" s="193"/>
      <c r="C101" s="194"/>
      <c r="D101" s="184" t="s">
        <v>120</v>
      </c>
      <c r="E101" s="195" t="s">
        <v>1</v>
      </c>
      <c r="F101" s="196" t="s">
        <v>138</v>
      </c>
      <c r="G101" s="194"/>
      <c r="H101" s="197">
        <v>1.4E-2</v>
      </c>
      <c r="I101" s="198"/>
      <c r="J101" s="194"/>
      <c r="K101" s="194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120</v>
      </c>
      <c r="AU101" s="203" t="s">
        <v>83</v>
      </c>
      <c r="AV101" s="12" t="s">
        <v>83</v>
      </c>
      <c r="AW101" s="12" t="s">
        <v>36</v>
      </c>
      <c r="AX101" s="12" t="s">
        <v>81</v>
      </c>
      <c r="AY101" s="203" t="s">
        <v>112</v>
      </c>
    </row>
    <row r="102" spans="2:65" s="1" customFormat="1" ht="16.5" customHeight="1">
      <c r="B102" s="33"/>
      <c r="C102" s="170" t="s">
        <v>118</v>
      </c>
      <c r="D102" s="170" t="s">
        <v>114</v>
      </c>
      <c r="E102" s="171" t="s">
        <v>139</v>
      </c>
      <c r="F102" s="172" t="s">
        <v>140</v>
      </c>
      <c r="G102" s="173" t="s">
        <v>117</v>
      </c>
      <c r="H102" s="174">
        <v>0.13800000000000001</v>
      </c>
      <c r="I102" s="175"/>
      <c r="J102" s="176">
        <f>ROUND(I102*H102,2)</f>
        <v>0</v>
      </c>
      <c r="K102" s="172" t="s">
        <v>1</v>
      </c>
      <c r="L102" s="37"/>
      <c r="M102" s="177" t="s">
        <v>1</v>
      </c>
      <c r="N102" s="178" t="s">
        <v>44</v>
      </c>
      <c r="O102" s="59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6" t="s">
        <v>118</v>
      </c>
      <c r="AT102" s="16" t="s">
        <v>114</v>
      </c>
      <c r="AU102" s="16" t="s">
        <v>83</v>
      </c>
      <c r="AY102" s="16" t="s">
        <v>112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6" t="s">
        <v>81</v>
      </c>
      <c r="BK102" s="181">
        <f>ROUND(I102*H102,2)</f>
        <v>0</v>
      </c>
      <c r="BL102" s="16" t="s">
        <v>118</v>
      </c>
      <c r="BM102" s="16" t="s">
        <v>141</v>
      </c>
    </row>
    <row r="103" spans="2:65" s="11" customFormat="1" ht="11.25">
      <c r="B103" s="182"/>
      <c r="C103" s="183"/>
      <c r="D103" s="184" t="s">
        <v>120</v>
      </c>
      <c r="E103" s="185" t="s">
        <v>1</v>
      </c>
      <c r="F103" s="186" t="s">
        <v>142</v>
      </c>
      <c r="G103" s="183"/>
      <c r="H103" s="185" t="s">
        <v>1</v>
      </c>
      <c r="I103" s="187"/>
      <c r="J103" s="183"/>
      <c r="K103" s="183"/>
      <c r="L103" s="188"/>
      <c r="M103" s="189"/>
      <c r="N103" s="190"/>
      <c r="O103" s="190"/>
      <c r="P103" s="190"/>
      <c r="Q103" s="190"/>
      <c r="R103" s="190"/>
      <c r="S103" s="190"/>
      <c r="T103" s="191"/>
      <c r="AT103" s="192" t="s">
        <v>120</v>
      </c>
      <c r="AU103" s="192" t="s">
        <v>83</v>
      </c>
      <c r="AV103" s="11" t="s">
        <v>81</v>
      </c>
      <c r="AW103" s="11" t="s">
        <v>36</v>
      </c>
      <c r="AX103" s="11" t="s">
        <v>73</v>
      </c>
      <c r="AY103" s="192" t="s">
        <v>112</v>
      </c>
    </row>
    <row r="104" spans="2:65" s="12" customFormat="1" ht="11.25">
      <c r="B104" s="193"/>
      <c r="C104" s="194"/>
      <c r="D104" s="184" t="s">
        <v>120</v>
      </c>
      <c r="E104" s="195" t="s">
        <v>1</v>
      </c>
      <c r="F104" s="196" t="s">
        <v>143</v>
      </c>
      <c r="G104" s="194"/>
      <c r="H104" s="197">
        <v>0.13800000000000001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120</v>
      </c>
      <c r="AU104" s="203" t="s">
        <v>83</v>
      </c>
      <c r="AV104" s="12" t="s">
        <v>83</v>
      </c>
      <c r="AW104" s="12" t="s">
        <v>36</v>
      </c>
      <c r="AX104" s="12" t="s">
        <v>81</v>
      </c>
      <c r="AY104" s="203" t="s">
        <v>112</v>
      </c>
    </row>
    <row r="105" spans="2:65" s="1" customFormat="1" ht="16.5" customHeight="1">
      <c r="B105" s="33"/>
      <c r="C105" s="170" t="s">
        <v>144</v>
      </c>
      <c r="D105" s="170" t="s">
        <v>114</v>
      </c>
      <c r="E105" s="171" t="s">
        <v>145</v>
      </c>
      <c r="F105" s="172" t="s">
        <v>146</v>
      </c>
      <c r="G105" s="173" t="s">
        <v>147</v>
      </c>
      <c r="H105" s="174">
        <v>0.248</v>
      </c>
      <c r="I105" s="175"/>
      <c r="J105" s="176">
        <f>ROUND(I105*H105,2)</f>
        <v>0</v>
      </c>
      <c r="K105" s="172" t="s">
        <v>1</v>
      </c>
      <c r="L105" s="37"/>
      <c r="M105" s="177" t="s">
        <v>1</v>
      </c>
      <c r="N105" s="178" t="s">
        <v>44</v>
      </c>
      <c r="O105" s="59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6" t="s">
        <v>118</v>
      </c>
      <c r="AT105" s="16" t="s">
        <v>114</v>
      </c>
      <c r="AU105" s="16" t="s">
        <v>83</v>
      </c>
      <c r="AY105" s="16" t="s">
        <v>112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6" t="s">
        <v>81</v>
      </c>
      <c r="BK105" s="181">
        <f>ROUND(I105*H105,2)</f>
        <v>0</v>
      </c>
      <c r="BL105" s="16" t="s">
        <v>118</v>
      </c>
      <c r="BM105" s="16" t="s">
        <v>148</v>
      </c>
    </row>
    <row r="106" spans="2:65" s="12" customFormat="1" ht="11.25">
      <c r="B106" s="193"/>
      <c r="C106" s="194"/>
      <c r="D106" s="184" t="s">
        <v>120</v>
      </c>
      <c r="E106" s="195" t="s">
        <v>1</v>
      </c>
      <c r="F106" s="196" t="s">
        <v>149</v>
      </c>
      <c r="G106" s="194"/>
      <c r="H106" s="197">
        <v>0.248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120</v>
      </c>
      <c r="AU106" s="203" t="s">
        <v>83</v>
      </c>
      <c r="AV106" s="12" t="s">
        <v>83</v>
      </c>
      <c r="AW106" s="12" t="s">
        <v>36</v>
      </c>
      <c r="AX106" s="12" t="s">
        <v>81</v>
      </c>
      <c r="AY106" s="203" t="s">
        <v>112</v>
      </c>
    </row>
    <row r="107" spans="2:65" s="1" customFormat="1" ht="16.5" customHeight="1">
      <c r="B107" s="33"/>
      <c r="C107" s="170" t="s">
        <v>150</v>
      </c>
      <c r="D107" s="170" t="s">
        <v>114</v>
      </c>
      <c r="E107" s="171" t="s">
        <v>151</v>
      </c>
      <c r="F107" s="172" t="s">
        <v>152</v>
      </c>
      <c r="G107" s="173" t="s">
        <v>117</v>
      </c>
      <c r="H107" s="174">
        <v>5.3999999999999999E-2</v>
      </c>
      <c r="I107" s="175"/>
      <c r="J107" s="176">
        <f>ROUND(I107*H107,2)</f>
        <v>0</v>
      </c>
      <c r="K107" s="172" t="s">
        <v>1</v>
      </c>
      <c r="L107" s="37"/>
      <c r="M107" s="177" t="s">
        <v>1</v>
      </c>
      <c r="N107" s="178" t="s">
        <v>44</v>
      </c>
      <c r="O107" s="59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16" t="s">
        <v>118</v>
      </c>
      <c r="AT107" s="16" t="s">
        <v>114</v>
      </c>
      <c r="AU107" s="16" t="s">
        <v>83</v>
      </c>
      <c r="AY107" s="16" t="s">
        <v>112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6" t="s">
        <v>81</v>
      </c>
      <c r="BK107" s="181">
        <f>ROUND(I107*H107,2)</f>
        <v>0</v>
      </c>
      <c r="BL107" s="16" t="s">
        <v>118</v>
      </c>
      <c r="BM107" s="16" t="s">
        <v>153</v>
      </c>
    </row>
    <row r="108" spans="2:65" s="11" customFormat="1" ht="11.25">
      <c r="B108" s="182"/>
      <c r="C108" s="183"/>
      <c r="D108" s="184" t="s">
        <v>120</v>
      </c>
      <c r="E108" s="185" t="s">
        <v>1</v>
      </c>
      <c r="F108" s="186" t="s">
        <v>154</v>
      </c>
      <c r="G108" s="183"/>
      <c r="H108" s="185" t="s">
        <v>1</v>
      </c>
      <c r="I108" s="187"/>
      <c r="J108" s="183"/>
      <c r="K108" s="183"/>
      <c r="L108" s="188"/>
      <c r="M108" s="189"/>
      <c r="N108" s="190"/>
      <c r="O108" s="190"/>
      <c r="P108" s="190"/>
      <c r="Q108" s="190"/>
      <c r="R108" s="190"/>
      <c r="S108" s="190"/>
      <c r="T108" s="191"/>
      <c r="AT108" s="192" t="s">
        <v>120</v>
      </c>
      <c r="AU108" s="192" t="s">
        <v>83</v>
      </c>
      <c r="AV108" s="11" t="s">
        <v>81</v>
      </c>
      <c r="AW108" s="11" t="s">
        <v>36</v>
      </c>
      <c r="AX108" s="11" t="s">
        <v>73</v>
      </c>
      <c r="AY108" s="192" t="s">
        <v>112</v>
      </c>
    </row>
    <row r="109" spans="2:65" s="12" customFormat="1" ht="11.25">
      <c r="B109" s="193"/>
      <c r="C109" s="194"/>
      <c r="D109" s="184" t="s">
        <v>120</v>
      </c>
      <c r="E109" s="195" t="s">
        <v>1</v>
      </c>
      <c r="F109" s="196" t="s">
        <v>129</v>
      </c>
      <c r="G109" s="194"/>
      <c r="H109" s="197">
        <v>0.192</v>
      </c>
      <c r="I109" s="198"/>
      <c r="J109" s="194"/>
      <c r="K109" s="194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120</v>
      </c>
      <c r="AU109" s="203" t="s">
        <v>83</v>
      </c>
      <c r="AV109" s="12" t="s">
        <v>83</v>
      </c>
      <c r="AW109" s="12" t="s">
        <v>36</v>
      </c>
      <c r="AX109" s="12" t="s">
        <v>73</v>
      </c>
      <c r="AY109" s="203" t="s">
        <v>112</v>
      </c>
    </row>
    <row r="110" spans="2:65" s="13" customFormat="1" ht="11.25">
      <c r="B110" s="204"/>
      <c r="C110" s="205"/>
      <c r="D110" s="184" t="s">
        <v>120</v>
      </c>
      <c r="E110" s="206" t="s">
        <v>1</v>
      </c>
      <c r="F110" s="207" t="s">
        <v>130</v>
      </c>
      <c r="G110" s="205"/>
      <c r="H110" s="208">
        <v>0.192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120</v>
      </c>
      <c r="AU110" s="214" t="s">
        <v>83</v>
      </c>
      <c r="AV110" s="13" t="s">
        <v>131</v>
      </c>
      <c r="AW110" s="13" t="s">
        <v>36</v>
      </c>
      <c r="AX110" s="13" t="s">
        <v>73</v>
      </c>
      <c r="AY110" s="214" t="s">
        <v>112</v>
      </c>
    </row>
    <row r="111" spans="2:65" s="12" customFormat="1" ht="11.25">
      <c r="B111" s="193"/>
      <c r="C111" s="194"/>
      <c r="D111" s="184" t="s">
        <v>120</v>
      </c>
      <c r="E111" s="195" t="s">
        <v>1</v>
      </c>
      <c r="F111" s="196" t="s">
        <v>155</v>
      </c>
      <c r="G111" s="194"/>
      <c r="H111" s="197">
        <v>-0.13800000000000001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120</v>
      </c>
      <c r="AU111" s="203" t="s">
        <v>83</v>
      </c>
      <c r="AV111" s="12" t="s">
        <v>83</v>
      </c>
      <c r="AW111" s="12" t="s">
        <v>36</v>
      </c>
      <c r="AX111" s="12" t="s">
        <v>73</v>
      </c>
      <c r="AY111" s="203" t="s">
        <v>112</v>
      </c>
    </row>
    <row r="112" spans="2:65" s="14" customFormat="1" ht="11.25">
      <c r="B112" s="215"/>
      <c r="C112" s="216"/>
      <c r="D112" s="184" t="s">
        <v>120</v>
      </c>
      <c r="E112" s="217" t="s">
        <v>1</v>
      </c>
      <c r="F112" s="218" t="s">
        <v>156</v>
      </c>
      <c r="G112" s="216"/>
      <c r="H112" s="219">
        <v>5.3999999999999999E-2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120</v>
      </c>
      <c r="AU112" s="225" t="s">
        <v>83</v>
      </c>
      <c r="AV112" s="14" t="s">
        <v>118</v>
      </c>
      <c r="AW112" s="14" t="s">
        <v>36</v>
      </c>
      <c r="AX112" s="14" t="s">
        <v>81</v>
      </c>
      <c r="AY112" s="225" t="s">
        <v>112</v>
      </c>
    </row>
    <row r="113" spans="2:65" s="1" customFormat="1" ht="16.5" customHeight="1">
      <c r="B113" s="33"/>
      <c r="C113" s="170" t="s">
        <v>157</v>
      </c>
      <c r="D113" s="170" t="s">
        <v>114</v>
      </c>
      <c r="E113" s="171" t="s">
        <v>158</v>
      </c>
      <c r="F113" s="172" t="s">
        <v>159</v>
      </c>
      <c r="G113" s="173" t="s">
        <v>117</v>
      </c>
      <c r="H113" s="174">
        <v>0.13800000000000001</v>
      </c>
      <c r="I113" s="175"/>
      <c r="J113" s="176">
        <f>ROUND(I113*H113,2)</f>
        <v>0</v>
      </c>
      <c r="K113" s="172" t="s">
        <v>1</v>
      </c>
      <c r="L113" s="37"/>
      <c r="M113" s="177" t="s">
        <v>1</v>
      </c>
      <c r="N113" s="178" t="s">
        <v>44</v>
      </c>
      <c r="O113" s="59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AR113" s="16" t="s">
        <v>118</v>
      </c>
      <c r="AT113" s="16" t="s">
        <v>114</v>
      </c>
      <c r="AU113" s="16" t="s">
        <v>83</v>
      </c>
      <c r="AY113" s="16" t="s">
        <v>112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6" t="s">
        <v>81</v>
      </c>
      <c r="BK113" s="181">
        <f>ROUND(I113*H113,2)</f>
        <v>0</v>
      </c>
      <c r="BL113" s="16" t="s">
        <v>118</v>
      </c>
      <c r="BM113" s="16" t="s">
        <v>160</v>
      </c>
    </row>
    <row r="114" spans="2:65" s="11" customFormat="1" ht="11.25">
      <c r="B114" s="182"/>
      <c r="C114" s="183"/>
      <c r="D114" s="184" t="s">
        <v>120</v>
      </c>
      <c r="E114" s="185" t="s">
        <v>1</v>
      </c>
      <c r="F114" s="186" t="s">
        <v>161</v>
      </c>
      <c r="G114" s="183"/>
      <c r="H114" s="185" t="s">
        <v>1</v>
      </c>
      <c r="I114" s="187"/>
      <c r="J114" s="183"/>
      <c r="K114" s="183"/>
      <c r="L114" s="188"/>
      <c r="M114" s="189"/>
      <c r="N114" s="190"/>
      <c r="O114" s="190"/>
      <c r="P114" s="190"/>
      <c r="Q114" s="190"/>
      <c r="R114" s="190"/>
      <c r="S114" s="190"/>
      <c r="T114" s="191"/>
      <c r="AT114" s="192" t="s">
        <v>120</v>
      </c>
      <c r="AU114" s="192" t="s">
        <v>83</v>
      </c>
      <c r="AV114" s="11" t="s">
        <v>81</v>
      </c>
      <c r="AW114" s="11" t="s">
        <v>36</v>
      </c>
      <c r="AX114" s="11" t="s">
        <v>73</v>
      </c>
      <c r="AY114" s="192" t="s">
        <v>112</v>
      </c>
    </row>
    <row r="115" spans="2:65" s="12" customFormat="1" ht="11.25">
      <c r="B115" s="193"/>
      <c r="C115" s="194"/>
      <c r="D115" s="184" t="s">
        <v>120</v>
      </c>
      <c r="E115" s="195" t="s">
        <v>1</v>
      </c>
      <c r="F115" s="196" t="s">
        <v>162</v>
      </c>
      <c r="G115" s="194"/>
      <c r="H115" s="197">
        <v>0.13800000000000001</v>
      </c>
      <c r="I115" s="198"/>
      <c r="J115" s="194"/>
      <c r="K115" s="194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120</v>
      </c>
      <c r="AU115" s="203" t="s">
        <v>83</v>
      </c>
      <c r="AV115" s="12" t="s">
        <v>83</v>
      </c>
      <c r="AW115" s="12" t="s">
        <v>36</v>
      </c>
      <c r="AX115" s="12" t="s">
        <v>81</v>
      </c>
      <c r="AY115" s="203" t="s">
        <v>112</v>
      </c>
    </row>
    <row r="116" spans="2:65" s="1" customFormat="1" ht="16.5" customHeight="1">
      <c r="B116" s="33"/>
      <c r="C116" s="226" t="s">
        <v>163</v>
      </c>
      <c r="D116" s="226" t="s">
        <v>164</v>
      </c>
      <c r="E116" s="227" t="s">
        <v>165</v>
      </c>
      <c r="F116" s="228" t="s">
        <v>166</v>
      </c>
      <c r="G116" s="229" t="s">
        <v>147</v>
      </c>
      <c r="H116" s="230">
        <v>0.248</v>
      </c>
      <c r="I116" s="231"/>
      <c r="J116" s="232">
        <f>ROUND(I116*H116,2)</f>
        <v>0</v>
      </c>
      <c r="K116" s="228" t="s">
        <v>1</v>
      </c>
      <c r="L116" s="233"/>
      <c r="M116" s="234" t="s">
        <v>1</v>
      </c>
      <c r="N116" s="235" t="s">
        <v>44</v>
      </c>
      <c r="O116" s="59"/>
      <c r="P116" s="179">
        <f>O116*H116</f>
        <v>0</v>
      </c>
      <c r="Q116" s="179">
        <v>1</v>
      </c>
      <c r="R116" s="179">
        <f>Q116*H116</f>
        <v>0.248</v>
      </c>
      <c r="S116" s="179">
        <v>0</v>
      </c>
      <c r="T116" s="180">
        <f>S116*H116</f>
        <v>0</v>
      </c>
      <c r="AR116" s="16" t="s">
        <v>163</v>
      </c>
      <c r="AT116" s="16" t="s">
        <v>164</v>
      </c>
      <c r="AU116" s="16" t="s">
        <v>83</v>
      </c>
      <c r="AY116" s="16" t="s">
        <v>112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6" t="s">
        <v>81</v>
      </c>
      <c r="BK116" s="181">
        <f>ROUND(I116*H116,2)</f>
        <v>0</v>
      </c>
      <c r="BL116" s="16" t="s">
        <v>118</v>
      </c>
      <c r="BM116" s="16" t="s">
        <v>167</v>
      </c>
    </row>
    <row r="117" spans="2:65" s="12" customFormat="1" ht="11.25">
      <c r="B117" s="193"/>
      <c r="C117" s="194"/>
      <c r="D117" s="184" t="s">
        <v>120</v>
      </c>
      <c r="E117" s="195" t="s">
        <v>1</v>
      </c>
      <c r="F117" s="196" t="s">
        <v>168</v>
      </c>
      <c r="G117" s="194"/>
      <c r="H117" s="197">
        <v>0.248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120</v>
      </c>
      <c r="AU117" s="203" t="s">
        <v>83</v>
      </c>
      <c r="AV117" s="12" t="s">
        <v>83</v>
      </c>
      <c r="AW117" s="12" t="s">
        <v>36</v>
      </c>
      <c r="AX117" s="12" t="s">
        <v>81</v>
      </c>
      <c r="AY117" s="203" t="s">
        <v>112</v>
      </c>
    </row>
    <row r="118" spans="2:65" s="1" customFormat="1" ht="16.5" customHeight="1">
      <c r="B118" s="33"/>
      <c r="C118" s="170" t="s">
        <v>169</v>
      </c>
      <c r="D118" s="170" t="s">
        <v>114</v>
      </c>
      <c r="E118" s="171" t="s">
        <v>170</v>
      </c>
      <c r="F118" s="172" t="s">
        <v>171</v>
      </c>
      <c r="G118" s="173" t="s">
        <v>172</v>
      </c>
      <c r="H118" s="174">
        <v>0.48</v>
      </c>
      <c r="I118" s="175"/>
      <c r="J118" s="176">
        <f>ROUND(I118*H118,2)</f>
        <v>0</v>
      </c>
      <c r="K118" s="172" t="s">
        <v>1</v>
      </c>
      <c r="L118" s="37"/>
      <c r="M118" s="177" t="s">
        <v>1</v>
      </c>
      <c r="N118" s="178" t="s">
        <v>44</v>
      </c>
      <c r="O118" s="59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6" t="s">
        <v>118</v>
      </c>
      <c r="AT118" s="16" t="s">
        <v>114</v>
      </c>
      <c r="AU118" s="16" t="s">
        <v>83</v>
      </c>
      <c r="AY118" s="16" t="s">
        <v>112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6" t="s">
        <v>81</v>
      </c>
      <c r="BK118" s="181">
        <f>ROUND(I118*H118,2)</f>
        <v>0</v>
      </c>
      <c r="BL118" s="16" t="s">
        <v>118</v>
      </c>
      <c r="BM118" s="16" t="s">
        <v>173</v>
      </c>
    </row>
    <row r="119" spans="2:65" s="11" customFormat="1" ht="11.25">
      <c r="B119" s="182"/>
      <c r="C119" s="183"/>
      <c r="D119" s="184" t="s">
        <v>120</v>
      </c>
      <c r="E119" s="185" t="s">
        <v>1</v>
      </c>
      <c r="F119" s="186" t="s">
        <v>121</v>
      </c>
      <c r="G119" s="183"/>
      <c r="H119" s="185" t="s">
        <v>1</v>
      </c>
      <c r="I119" s="187"/>
      <c r="J119" s="183"/>
      <c r="K119" s="183"/>
      <c r="L119" s="188"/>
      <c r="M119" s="189"/>
      <c r="N119" s="190"/>
      <c r="O119" s="190"/>
      <c r="P119" s="190"/>
      <c r="Q119" s="190"/>
      <c r="R119" s="190"/>
      <c r="S119" s="190"/>
      <c r="T119" s="191"/>
      <c r="AT119" s="192" t="s">
        <v>120</v>
      </c>
      <c r="AU119" s="192" t="s">
        <v>83</v>
      </c>
      <c r="AV119" s="11" t="s">
        <v>81</v>
      </c>
      <c r="AW119" s="11" t="s">
        <v>36</v>
      </c>
      <c r="AX119" s="11" t="s">
        <v>73</v>
      </c>
      <c r="AY119" s="192" t="s">
        <v>112</v>
      </c>
    </row>
    <row r="120" spans="2:65" s="11" customFormat="1" ht="11.25">
      <c r="B120" s="182"/>
      <c r="C120" s="183"/>
      <c r="D120" s="184" t="s">
        <v>120</v>
      </c>
      <c r="E120" s="185" t="s">
        <v>1</v>
      </c>
      <c r="F120" s="186" t="s">
        <v>174</v>
      </c>
      <c r="G120" s="183"/>
      <c r="H120" s="185" t="s">
        <v>1</v>
      </c>
      <c r="I120" s="187"/>
      <c r="J120" s="183"/>
      <c r="K120" s="183"/>
      <c r="L120" s="188"/>
      <c r="M120" s="189"/>
      <c r="N120" s="190"/>
      <c r="O120" s="190"/>
      <c r="P120" s="190"/>
      <c r="Q120" s="190"/>
      <c r="R120" s="190"/>
      <c r="S120" s="190"/>
      <c r="T120" s="191"/>
      <c r="AT120" s="192" t="s">
        <v>120</v>
      </c>
      <c r="AU120" s="192" t="s">
        <v>83</v>
      </c>
      <c r="AV120" s="11" t="s">
        <v>81</v>
      </c>
      <c r="AW120" s="11" t="s">
        <v>36</v>
      </c>
      <c r="AX120" s="11" t="s">
        <v>73</v>
      </c>
      <c r="AY120" s="192" t="s">
        <v>112</v>
      </c>
    </row>
    <row r="121" spans="2:65" s="12" customFormat="1" ht="11.25">
      <c r="B121" s="193"/>
      <c r="C121" s="194"/>
      <c r="D121" s="184" t="s">
        <v>120</v>
      </c>
      <c r="E121" s="195" t="s">
        <v>1</v>
      </c>
      <c r="F121" s="196" t="s">
        <v>175</v>
      </c>
      <c r="G121" s="194"/>
      <c r="H121" s="197">
        <v>0.48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120</v>
      </c>
      <c r="AU121" s="203" t="s">
        <v>83</v>
      </c>
      <c r="AV121" s="12" t="s">
        <v>83</v>
      </c>
      <c r="AW121" s="12" t="s">
        <v>36</v>
      </c>
      <c r="AX121" s="12" t="s">
        <v>81</v>
      </c>
      <c r="AY121" s="203" t="s">
        <v>112</v>
      </c>
    </row>
    <row r="122" spans="2:65" s="1" customFormat="1" ht="16.5" customHeight="1">
      <c r="B122" s="33"/>
      <c r="C122" s="170" t="s">
        <v>176</v>
      </c>
      <c r="D122" s="170" t="s">
        <v>114</v>
      </c>
      <c r="E122" s="171" t="s">
        <v>177</v>
      </c>
      <c r="F122" s="172" t="s">
        <v>178</v>
      </c>
      <c r="G122" s="173" t="s">
        <v>172</v>
      </c>
      <c r="H122" s="174">
        <v>1.2</v>
      </c>
      <c r="I122" s="175"/>
      <c r="J122" s="176">
        <f>ROUND(I122*H122,2)</f>
        <v>0</v>
      </c>
      <c r="K122" s="172" t="s">
        <v>1</v>
      </c>
      <c r="L122" s="37"/>
      <c r="M122" s="177" t="s">
        <v>1</v>
      </c>
      <c r="N122" s="178" t="s">
        <v>44</v>
      </c>
      <c r="O122" s="59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16" t="s">
        <v>118</v>
      </c>
      <c r="AT122" s="16" t="s">
        <v>114</v>
      </c>
      <c r="AU122" s="16" t="s">
        <v>83</v>
      </c>
      <c r="AY122" s="16" t="s">
        <v>112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6" t="s">
        <v>81</v>
      </c>
      <c r="BK122" s="181">
        <f>ROUND(I122*H122,2)</f>
        <v>0</v>
      </c>
      <c r="BL122" s="16" t="s">
        <v>118</v>
      </c>
      <c r="BM122" s="16" t="s">
        <v>179</v>
      </c>
    </row>
    <row r="123" spans="2:65" s="11" customFormat="1" ht="11.25">
      <c r="B123" s="182"/>
      <c r="C123" s="183"/>
      <c r="D123" s="184" t="s">
        <v>120</v>
      </c>
      <c r="E123" s="185" t="s">
        <v>1</v>
      </c>
      <c r="F123" s="186" t="s">
        <v>180</v>
      </c>
      <c r="G123" s="183"/>
      <c r="H123" s="185" t="s">
        <v>1</v>
      </c>
      <c r="I123" s="187"/>
      <c r="J123" s="183"/>
      <c r="K123" s="183"/>
      <c r="L123" s="188"/>
      <c r="M123" s="189"/>
      <c r="N123" s="190"/>
      <c r="O123" s="190"/>
      <c r="P123" s="190"/>
      <c r="Q123" s="190"/>
      <c r="R123" s="190"/>
      <c r="S123" s="190"/>
      <c r="T123" s="191"/>
      <c r="AT123" s="192" t="s">
        <v>120</v>
      </c>
      <c r="AU123" s="192" t="s">
        <v>83</v>
      </c>
      <c r="AV123" s="11" t="s">
        <v>81</v>
      </c>
      <c r="AW123" s="11" t="s">
        <v>36</v>
      </c>
      <c r="AX123" s="11" t="s">
        <v>73</v>
      </c>
      <c r="AY123" s="192" t="s">
        <v>112</v>
      </c>
    </row>
    <row r="124" spans="2:65" s="11" customFormat="1" ht="11.25">
      <c r="B124" s="182"/>
      <c r="C124" s="183"/>
      <c r="D124" s="184" t="s">
        <v>120</v>
      </c>
      <c r="E124" s="185" t="s">
        <v>1</v>
      </c>
      <c r="F124" s="186" t="s">
        <v>174</v>
      </c>
      <c r="G124" s="183"/>
      <c r="H124" s="185" t="s">
        <v>1</v>
      </c>
      <c r="I124" s="187"/>
      <c r="J124" s="183"/>
      <c r="K124" s="183"/>
      <c r="L124" s="188"/>
      <c r="M124" s="189"/>
      <c r="N124" s="190"/>
      <c r="O124" s="190"/>
      <c r="P124" s="190"/>
      <c r="Q124" s="190"/>
      <c r="R124" s="190"/>
      <c r="S124" s="190"/>
      <c r="T124" s="191"/>
      <c r="AT124" s="192" t="s">
        <v>120</v>
      </c>
      <c r="AU124" s="192" t="s">
        <v>83</v>
      </c>
      <c r="AV124" s="11" t="s">
        <v>81</v>
      </c>
      <c r="AW124" s="11" t="s">
        <v>36</v>
      </c>
      <c r="AX124" s="11" t="s">
        <v>73</v>
      </c>
      <c r="AY124" s="192" t="s">
        <v>112</v>
      </c>
    </row>
    <row r="125" spans="2:65" s="12" customFormat="1" ht="11.25">
      <c r="B125" s="193"/>
      <c r="C125" s="194"/>
      <c r="D125" s="184" t="s">
        <v>120</v>
      </c>
      <c r="E125" s="195" t="s">
        <v>1</v>
      </c>
      <c r="F125" s="196" t="s">
        <v>181</v>
      </c>
      <c r="G125" s="194"/>
      <c r="H125" s="197">
        <v>1.2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120</v>
      </c>
      <c r="AU125" s="203" t="s">
        <v>83</v>
      </c>
      <c r="AV125" s="12" t="s">
        <v>83</v>
      </c>
      <c r="AW125" s="12" t="s">
        <v>36</v>
      </c>
      <c r="AX125" s="12" t="s">
        <v>81</v>
      </c>
      <c r="AY125" s="203" t="s">
        <v>112</v>
      </c>
    </row>
    <row r="126" spans="2:65" s="1" customFormat="1" ht="16.5" customHeight="1">
      <c r="B126" s="33"/>
      <c r="C126" s="226" t="s">
        <v>182</v>
      </c>
      <c r="D126" s="226" t="s">
        <v>164</v>
      </c>
      <c r="E126" s="227" t="s">
        <v>183</v>
      </c>
      <c r="F126" s="228" t="s">
        <v>184</v>
      </c>
      <c r="G126" s="229" t="s">
        <v>185</v>
      </c>
      <c r="H126" s="230">
        <v>0.06</v>
      </c>
      <c r="I126" s="231"/>
      <c r="J126" s="232">
        <f>ROUND(I126*H126,2)</f>
        <v>0</v>
      </c>
      <c r="K126" s="228" t="s">
        <v>1</v>
      </c>
      <c r="L126" s="233"/>
      <c r="M126" s="234" t="s">
        <v>1</v>
      </c>
      <c r="N126" s="235" t="s">
        <v>44</v>
      </c>
      <c r="O126" s="59"/>
      <c r="P126" s="179">
        <f>O126*H126</f>
        <v>0</v>
      </c>
      <c r="Q126" s="179">
        <v>1E-3</v>
      </c>
      <c r="R126" s="179">
        <f>Q126*H126</f>
        <v>6.0000000000000002E-5</v>
      </c>
      <c r="S126" s="179">
        <v>0</v>
      </c>
      <c r="T126" s="180">
        <f>S126*H126</f>
        <v>0</v>
      </c>
      <c r="AR126" s="16" t="s">
        <v>163</v>
      </c>
      <c r="AT126" s="16" t="s">
        <v>164</v>
      </c>
      <c r="AU126" s="16" t="s">
        <v>83</v>
      </c>
      <c r="AY126" s="16" t="s">
        <v>112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6" t="s">
        <v>81</v>
      </c>
      <c r="BK126" s="181">
        <f>ROUND(I126*H126,2)</f>
        <v>0</v>
      </c>
      <c r="BL126" s="16" t="s">
        <v>118</v>
      </c>
      <c r="BM126" s="16" t="s">
        <v>186</v>
      </c>
    </row>
    <row r="127" spans="2:65" s="12" customFormat="1" ht="22.5">
      <c r="B127" s="193"/>
      <c r="C127" s="194"/>
      <c r="D127" s="184" t="s">
        <v>120</v>
      </c>
      <c r="E127" s="195" t="s">
        <v>1</v>
      </c>
      <c r="F127" s="196" t="s">
        <v>187</v>
      </c>
      <c r="G127" s="194"/>
      <c r="H127" s="197">
        <v>0.06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120</v>
      </c>
      <c r="AU127" s="203" t="s">
        <v>83</v>
      </c>
      <c r="AV127" s="12" t="s">
        <v>83</v>
      </c>
      <c r="AW127" s="12" t="s">
        <v>36</v>
      </c>
      <c r="AX127" s="12" t="s">
        <v>81</v>
      </c>
      <c r="AY127" s="203" t="s">
        <v>112</v>
      </c>
    </row>
    <row r="128" spans="2:65" s="10" customFormat="1" ht="22.9" customHeight="1">
      <c r="B128" s="154"/>
      <c r="C128" s="155"/>
      <c r="D128" s="156" t="s">
        <v>72</v>
      </c>
      <c r="E128" s="168" t="s">
        <v>169</v>
      </c>
      <c r="F128" s="168" t="s">
        <v>188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SUM(P129:P135)</f>
        <v>0</v>
      </c>
      <c r="Q128" s="162"/>
      <c r="R128" s="163">
        <f>SUM(R129:R135)</f>
        <v>0</v>
      </c>
      <c r="S128" s="162"/>
      <c r="T128" s="164">
        <f>SUM(T129:T135)</f>
        <v>0</v>
      </c>
      <c r="AR128" s="165" t="s">
        <v>81</v>
      </c>
      <c r="AT128" s="166" t="s">
        <v>72</v>
      </c>
      <c r="AU128" s="166" t="s">
        <v>81</v>
      </c>
      <c r="AY128" s="165" t="s">
        <v>112</v>
      </c>
      <c r="BK128" s="167">
        <f>SUM(BK129:BK135)</f>
        <v>0</v>
      </c>
    </row>
    <row r="129" spans="2:65" s="1" customFormat="1" ht="16.5" customHeight="1">
      <c r="B129" s="33"/>
      <c r="C129" s="170" t="s">
        <v>189</v>
      </c>
      <c r="D129" s="170" t="s">
        <v>114</v>
      </c>
      <c r="E129" s="171" t="s">
        <v>190</v>
      </c>
      <c r="F129" s="172" t="s">
        <v>191</v>
      </c>
      <c r="G129" s="173" t="s">
        <v>192</v>
      </c>
      <c r="H129" s="174">
        <v>1</v>
      </c>
      <c r="I129" s="175"/>
      <c r="J129" s="176">
        <f>ROUND(I129*H129,2)</f>
        <v>0</v>
      </c>
      <c r="K129" s="172" t="s">
        <v>1</v>
      </c>
      <c r="L129" s="37"/>
      <c r="M129" s="177" t="s">
        <v>1</v>
      </c>
      <c r="N129" s="178" t="s">
        <v>44</v>
      </c>
      <c r="O129" s="59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16" t="s">
        <v>193</v>
      </c>
      <c r="AT129" s="16" t="s">
        <v>114</v>
      </c>
      <c r="AU129" s="16" t="s">
        <v>83</v>
      </c>
      <c r="AY129" s="16" t="s">
        <v>112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81</v>
      </c>
      <c r="BK129" s="181">
        <f>ROUND(I129*H129,2)</f>
        <v>0</v>
      </c>
      <c r="BL129" s="16" t="s">
        <v>193</v>
      </c>
      <c r="BM129" s="16" t="s">
        <v>194</v>
      </c>
    </row>
    <row r="130" spans="2:65" s="12" customFormat="1" ht="11.25">
      <c r="B130" s="193"/>
      <c r="C130" s="194"/>
      <c r="D130" s="184" t="s">
        <v>120</v>
      </c>
      <c r="E130" s="195" t="s">
        <v>1</v>
      </c>
      <c r="F130" s="196" t="s">
        <v>195</v>
      </c>
      <c r="G130" s="194"/>
      <c r="H130" s="197">
        <v>1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120</v>
      </c>
      <c r="AU130" s="203" t="s">
        <v>83</v>
      </c>
      <c r="AV130" s="12" t="s">
        <v>83</v>
      </c>
      <c r="AW130" s="12" t="s">
        <v>36</v>
      </c>
      <c r="AX130" s="12" t="s">
        <v>81</v>
      </c>
      <c r="AY130" s="203" t="s">
        <v>112</v>
      </c>
    </row>
    <row r="131" spans="2:65" s="1" customFormat="1" ht="16.5" customHeight="1">
      <c r="B131" s="33"/>
      <c r="C131" s="170" t="s">
        <v>196</v>
      </c>
      <c r="D131" s="170" t="s">
        <v>114</v>
      </c>
      <c r="E131" s="171" t="s">
        <v>197</v>
      </c>
      <c r="F131" s="172" t="s">
        <v>198</v>
      </c>
      <c r="G131" s="173" t="s">
        <v>199</v>
      </c>
      <c r="H131" s="174">
        <v>3</v>
      </c>
      <c r="I131" s="175"/>
      <c r="J131" s="176">
        <f>ROUND(I131*H131,2)</f>
        <v>0</v>
      </c>
      <c r="K131" s="172" t="s">
        <v>1</v>
      </c>
      <c r="L131" s="37"/>
      <c r="M131" s="177" t="s">
        <v>1</v>
      </c>
      <c r="N131" s="178" t="s">
        <v>44</v>
      </c>
      <c r="O131" s="59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16" t="s">
        <v>193</v>
      </c>
      <c r="AT131" s="16" t="s">
        <v>114</v>
      </c>
      <c r="AU131" s="16" t="s">
        <v>83</v>
      </c>
      <c r="AY131" s="16" t="s">
        <v>112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81</v>
      </c>
      <c r="BK131" s="181">
        <f>ROUND(I131*H131,2)</f>
        <v>0</v>
      </c>
      <c r="BL131" s="16" t="s">
        <v>193</v>
      </c>
      <c r="BM131" s="16" t="s">
        <v>200</v>
      </c>
    </row>
    <row r="132" spans="2:65" s="12" customFormat="1" ht="11.25">
      <c r="B132" s="193"/>
      <c r="C132" s="194"/>
      <c r="D132" s="184" t="s">
        <v>120</v>
      </c>
      <c r="E132" s="195" t="s">
        <v>1</v>
      </c>
      <c r="F132" s="196" t="s">
        <v>201</v>
      </c>
      <c r="G132" s="194"/>
      <c r="H132" s="197">
        <v>3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120</v>
      </c>
      <c r="AU132" s="203" t="s">
        <v>83</v>
      </c>
      <c r="AV132" s="12" t="s">
        <v>83</v>
      </c>
      <c r="AW132" s="12" t="s">
        <v>36</v>
      </c>
      <c r="AX132" s="12" t="s">
        <v>81</v>
      </c>
      <c r="AY132" s="203" t="s">
        <v>112</v>
      </c>
    </row>
    <row r="133" spans="2:65" s="1" customFormat="1" ht="16.5" customHeight="1">
      <c r="B133" s="33"/>
      <c r="C133" s="170" t="s">
        <v>202</v>
      </c>
      <c r="D133" s="170" t="s">
        <v>114</v>
      </c>
      <c r="E133" s="171" t="s">
        <v>203</v>
      </c>
      <c r="F133" s="172" t="s">
        <v>204</v>
      </c>
      <c r="G133" s="173" t="s">
        <v>199</v>
      </c>
      <c r="H133" s="174">
        <v>1.5</v>
      </c>
      <c r="I133" s="175"/>
      <c r="J133" s="176">
        <f>ROUND(I133*H133,2)</f>
        <v>0</v>
      </c>
      <c r="K133" s="172" t="s">
        <v>1</v>
      </c>
      <c r="L133" s="37"/>
      <c r="M133" s="177" t="s">
        <v>1</v>
      </c>
      <c r="N133" s="178" t="s">
        <v>44</v>
      </c>
      <c r="O133" s="59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6" t="s">
        <v>193</v>
      </c>
      <c r="AT133" s="16" t="s">
        <v>114</v>
      </c>
      <c r="AU133" s="16" t="s">
        <v>83</v>
      </c>
      <c r="AY133" s="16" t="s">
        <v>112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81</v>
      </c>
      <c r="BK133" s="181">
        <f>ROUND(I133*H133,2)</f>
        <v>0</v>
      </c>
      <c r="BL133" s="16" t="s">
        <v>193</v>
      </c>
      <c r="BM133" s="16" t="s">
        <v>205</v>
      </c>
    </row>
    <row r="134" spans="2:65" s="12" customFormat="1" ht="11.25">
      <c r="B134" s="193"/>
      <c r="C134" s="194"/>
      <c r="D134" s="184" t="s">
        <v>120</v>
      </c>
      <c r="E134" s="195" t="s">
        <v>1</v>
      </c>
      <c r="F134" s="196" t="s">
        <v>206</v>
      </c>
      <c r="G134" s="194"/>
      <c r="H134" s="197">
        <v>1.5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120</v>
      </c>
      <c r="AU134" s="203" t="s">
        <v>83</v>
      </c>
      <c r="AV134" s="12" t="s">
        <v>83</v>
      </c>
      <c r="AW134" s="12" t="s">
        <v>36</v>
      </c>
      <c r="AX134" s="12" t="s">
        <v>81</v>
      </c>
      <c r="AY134" s="203" t="s">
        <v>112</v>
      </c>
    </row>
    <row r="135" spans="2:65" s="1" customFormat="1" ht="16.5" customHeight="1">
      <c r="B135" s="33"/>
      <c r="C135" s="170" t="s">
        <v>8</v>
      </c>
      <c r="D135" s="170" t="s">
        <v>114</v>
      </c>
      <c r="E135" s="171" t="s">
        <v>207</v>
      </c>
      <c r="F135" s="172" t="s">
        <v>208</v>
      </c>
      <c r="G135" s="173" t="s">
        <v>209</v>
      </c>
      <c r="H135" s="174">
        <v>1</v>
      </c>
      <c r="I135" s="175"/>
      <c r="J135" s="176">
        <f>ROUND(I135*H135,2)</f>
        <v>0</v>
      </c>
      <c r="K135" s="172" t="s">
        <v>1</v>
      </c>
      <c r="L135" s="37"/>
      <c r="M135" s="177" t="s">
        <v>1</v>
      </c>
      <c r="N135" s="178" t="s">
        <v>44</v>
      </c>
      <c r="O135" s="59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16" t="s">
        <v>193</v>
      </c>
      <c r="AT135" s="16" t="s">
        <v>114</v>
      </c>
      <c r="AU135" s="16" t="s">
        <v>83</v>
      </c>
      <c r="AY135" s="16" t="s">
        <v>112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81</v>
      </c>
      <c r="BK135" s="181">
        <f>ROUND(I135*H135,2)</f>
        <v>0</v>
      </c>
      <c r="BL135" s="16" t="s">
        <v>193</v>
      </c>
      <c r="BM135" s="16" t="s">
        <v>210</v>
      </c>
    </row>
    <row r="136" spans="2:65" s="10" customFormat="1" ht="25.9" customHeight="1">
      <c r="B136" s="154"/>
      <c r="C136" s="155"/>
      <c r="D136" s="156" t="s">
        <v>72</v>
      </c>
      <c r="E136" s="157" t="s">
        <v>211</v>
      </c>
      <c r="F136" s="157" t="s">
        <v>212</v>
      </c>
      <c r="G136" s="155"/>
      <c r="H136" s="155"/>
      <c r="I136" s="158"/>
      <c r="J136" s="159">
        <f>BK136</f>
        <v>0</v>
      </c>
      <c r="K136" s="155"/>
      <c r="L136" s="160"/>
      <c r="M136" s="161"/>
      <c r="N136" s="162"/>
      <c r="O136" s="162"/>
      <c r="P136" s="163">
        <f>P137</f>
        <v>0</v>
      </c>
      <c r="Q136" s="162"/>
      <c r="R136" s="163">
        <f>R137</f>
        <v>1.2837000000000003E-2</v>
      </c>
      <c r="S136" s="162"/>
      <c r="T136" s="164">
        <f>T137</f>
        <v>9.9100000000000004E-3</v>
      </c>
      <c r="AR136" s="165" t="s">
        <v>83</v>
      </c>
      <c r="AT136" s="166" t="s">
        <v>72</v>
      </c>
      <c r="AU136" s="166" t="s">
        <v>73</v>
      </c>
      <c r="AY136" s="165" t="s">
        <v>112</v>
      </c>
      <c r="BK136" s="167">
        <f>BK137</f>
        <v>0</v>
      </c>
    </row>
    <row r="137" spans="2:65" s="10" customFormat="1" ht="22.9" customHeight="1">
      <c r="B137" s="154"/>
      <c r="C137" s="155"/>
      <c r="D137" s="156" t="s">
        <v>72</v>
      </c>
      <c r="E137" s="168" t="s">
        <v>213</v>
      </c>
      <c r="F137" s="168" t="s">
        <v>214</v>
      </c>
      <c r="G137" s="155"/>
      <c r="H137" s="155"/>
      <c r="I137" s="158"/>
      <c r="J137" s="169">
        <f>BK137</f>
        <v>0</v>
      </c>
      <c r="K137" s="155"/>
      <c r="L137" s="160"/>
      <c r="M137" s="161"/>
      <c r="N137" s="162"/>
      <c r="O137" s="162"/>
      <c r="P137" s="163">
        <f>SUM(P138:P166)</f>
        <v>0</v>
      </c>
      <c r="Q137" s="162"/>
      <c r="R137" s="163">
        <f>SUM(R138:R166)</f>
        <v>1.2837000000000003E-2</v>
      </c>
      <c r="S137" s="162"/>
      <c r="T137" s="164">
        <f>SUM(T138:T166)</f>
        <v>9.9100000000000004E-3</v>
      </c>
      <c r="AR137" s="165" t="s">
        <v>83</v>
      </c>
      <c r="AT137" s="166" t="s">
        <v>72</v>
      </c>
      <c r="AU137" s="166" t="s">
        <v>81</v>
      </c>
      <c r="AY137" s="165" t="s">
        <v>112</v>
      </c>
      <c r="BK137" s="167">
        <f>SUM(BK138:BK166)</f>
        <v>0</v>
      </c>
    </row>
    <row r="138" spans="2:65" s="1" customFormat="1" ht="16.5" customHeight="1">
      <c r="B138" s="33"/>
      <c r="C138" s="170" t="s">
        <v>215</v>
      </c>
      <c r="D138" s="170" t="s">
        <v>114</v>
      </c>
      <c r="E138" s="171" t="s">
        <v>216</v>
      </c>
      <c r="F138" s="172" t="s">
        <v>217</v>
      </c>
      <c r="G138" s="173" t="s">
        <v>218</v>
      </c>
      <c r="H138" s="174">
        <v>0.5</v>
      </c>
      <c r="I138" s="175"/>
      <c r="J138" s="176">
        <f>ROUND(I138*H138,2)</f>
        <v>0</v>
      </c>
      <c r="K138" s="172" t="s">
        <v>1</v>
      </c>
      <c r="L138" s="37"/>
      <c r="M138" s="177" t="s">
        <v>1</v>
      </c>
      <c r="N138" s="178" t="s">
        <v>44</v>
      </c>
      <c r="O138" s="59"/>
      <c r="P138" s="179">
        <f>O138*H138</f>
        <v>0</v>
      </c>
      <c r="Q138" s="179">
        <v>3.8999999999999999E-4</v>
      </c>
      <c r="R138" s="179">
        <f>Q138*H138</f>
        <v>1.95E-4</v>
      </c>
      <c r="S138" s="179">
        <v>3.4199999999999999E-3</v>
      </c>
      <c r="T138" s="180">
        <f>S138*H138</f>
        <v>1.7099999999999999E-3</v>
      </c>
      <c r="AR138" s="16" t="s">
        <v>215</v>
      </c>
      <c r="AT138" s="16" t="s">
        <v>114</v>
      </c>
      <c r="AU138" s="16" t="s">
        <v>83</v>
      </c>
      <c r="AY138" s="16" t="s">
        <v>112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6" t="s">
        <v>81</v>
      </c>
      <c r="BK138" s="181">
        <f>ROUND(I138*H138,2)</f>
        <v>0</v>
      </c>
      <c r="BL138" s="16" t="s">
        <v>215</v>
      </c>
      <c r="BM138" s="16" t="s">
        <v>219</v>
      </c>
    </row>
    <row r="139" spans="2:65" s="1" customFormat="1" ht="16.5" customHeight="1">
      <c r="B139" s="33"/>
      <c r="C139" s="170" t="s">
        <v>220</v>
      </c>
      <c r="D139" s="170" t="s">
        <v>114</v>
      </c>
      <c r="E139" s="171" t="s">
        <v>221</v>
      </c>
      <c r="F139" s="172" t="s">
        <v>222</v>
      </c>
      <c r="G139" s="173" t="s">
        <v>218</v>
      </c>
      <c r="H139" s="174">
        <v>0.5</v>
      </c>
      <c r="I139" s="175"/>
      <c r="J139" s="176">
        <f>ROUND(I139*H139,2)</f>
        <v>0</v>
      </c>
      <c r="K139" s="172" t="s">
        <v>1</v>
      </c>
      <c r="L139" s="37"/>
      <c r="M139" s="177" t="s">
        <v>1</v>
      </c>
      <c r="N139" s="178" t="s">
        <v>44</v>
      </c>
      <c r="O139" s="59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16" t="s">
        <v>193</v>
      </c>
      <c r="AT139" s="16" t="s">
        <v>114</v>
      </c>
      <c r="AU139" s="16" t="s">
        <v>83</v>
      </c>
      <c r="AY139" s="16" t="s">
        <v>112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81</v>
      </c>
      <c r="BK139" s="181">
        <f>ROUND(I139*H139,2)</f>
        <v>0</v>
      </c>
      <c r="BL139" s="16" t="s">
        <v>193</v>
      </c>
      <c r="BM139" s="16" t="s">
        <v>223</v>
      </c>
    </row>
    <row r="140" spans="2:65" s="12" customFormat="1" ht="11.25">
      <c r="B140" s="193"/>
      <c r="C140" s="194"/>
      <c r="D140" s="184" t="s">
        <v>120</v>
      </c>
      <c r="E140" s="195" t="s">
        <v>1</v>
      </c>
      <c r="F140" s="196" t="s">
        <v>224</v>
      </c>
      <c r="G140" s="194"/>
      <c r="H140" s="197">
        <v>0.5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120</v>
      </c>
      <c r="AU140" s="203" t="s">
        <v>83</v>
      </c>
      <c r="AV140" s="12" t="s">
        <v>83</v>
      </c>
      <c r="AW140" s="12" t="s">
        <v>36</v>
      </c>
      <c r="AX140" s="12" t="s">
        <v>81</v>
      </c>
      <c r="AY140" s="203" t="s">
        <v>112</v>
      </c>
    </row>
    <row r="141" spans="2:65" s="1" customFormat="1" ht="16.5" customHeight="1">
      <c r="B141" s="33"/>
      <c r="C141" s="170" t="s">
        <v>225</v>
      </c>
      <c r="D141" s="170" t="s">
        <v>114</v>
      </c>
      <c r="E141" s="171" t="s">
        <v>226</v>
      </c>
      <c r="F141" s="172" t="s">
        <v>227</v>
      </c>
      <c r="G141" s="173" t="s">
        <v>218</v>
      </c>
      <c r="H141" s="174">
        <v>1</v>
      </c>
      <c r="I141" s="175"/>
      <c r="J141" s="176">
        <f>ROUND(I141*H141,2)</f>
        <v>0</v>
      </c>
      <c r="K141" s="172" t="s">
        <v>228</v>
      </c>
      <c r="L141" s="37"/>
      <c r="M141" s="177" t="s">
        <v>1</v>
      </c>
      <c r="N141" s="178" t="s">
        <v>44</v>
      </c>
      <c r="O141" s="59"/>
      <c r="P141" s="179">
        <f>O141*H141</f>
        <v>0</v>
      </c>
      <c r="Q141" s="179">
        <v>2.2000000000000001E-3</v>
      </c>
      <c r="R141" s="179">
        <f>Q141*H141</f>
        <v>2.2000000000000001E-3</v>
      </c>
      <c r="S141" s="179">
        <v>0</v>
      </c>
      <c r="T141" s="180">
        <f>S141*H141</f>
        <v>0</v>
      </c>
      <c r="AR141" s="16" t="s">
        <v>215</v>
      </c>
      <c r="AT141" s="16" t="s">
        <v>114</v>
      </c>
      <c r="AU141" s="16" t="s">
        <v>83</v>
      </c>
      <c r="AY141" s="16" t="s">
        <v>112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81</v>
      </c>
      <c r="BK141" s="181">
        <f>ROUND(I141*H141,2)</f>
        <v>0</v>
      </c>
      <c r="BL141" s="16" t="s">
        <v>215</v>
      </c>
      <c r="BM141" s="16" t="s">
        <v>229</v>
      </c>
    </row>
    <row r="142" spans="2:65" s="12" customFormat="1" ht="11.25">
      <c r="B142" s="193"/>
      <c r="C142" s="194"/>
      <c r="D142" s="184" t="s">
        <v>120</v>
      </c>
      <c r="E142" s="195" t="s">
        <v>1</v>
      </c>
      <c r="F142" s="196" t="s">
        <v>230</v>
      </c>
      <c r="G142" s="194"/>
      <c r="H142" s="197">
        <v>1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120</v>
      </c>
      <c r="AU142" s="203" t="s">
        <v>83</v>
      </c>
      <c r="AV142" s="12" t="s">
        <v>83</v>
      </c>
      <c r="AW142" s="12" t="s">
        <v>36</v>
      </c>
      <c r="AX142" s="12" t="s">
        <v>81</v>
      </c>
      <c r="AY142" s="203" t="s">
        <v>112</v>
      </c>
    </row>
    <row r="143" spans="2:65" s="1" customFormat="1" ht="16.5" customHeight="1">
      <c r="B143" s="33"/>
      <c r="C143" s="170" t="s">
        <v>231</v>
      </c>
      <c r="D143" s="170" t="s">
        <v>114</v>
      </c>
      <c r="E143" s="171" t="s">
        <v>232</v>
      </c>
      <c r="F143" s="172" t="s">
        <v>233</v>
      </c>
      <c r="G143" s="173" t="s">
        <v>218</v>
      </c>
      <c r="H143" s="174">
        <v>2.5</v>
      </c>
      <c r="I143" s="175"/>
      <c r="J143" s="176">
        <f>ROUND(I143*H143,2)</f>
        <v>0</v>
      </c>
      <c r="K143" s="172" t="s">
        <v>1</v>
      </c>
      <c r="L143" s="37"/>
      <c r="M143" s="177" t="s">
        <v>1</v>
      </c>
      <c r="N143" s="178" t="s">
        <v>44</v>
      </c>
      <c r="O143" s="59"/>
      <c r="P143" s="179">
        <f>O143*H143</f>
        <v>0</v>
      </c>
      <c r="Q143" s="179">
        <v>2.2000000000000001E-3</v>
      </c>
      <c r="R143" s="179">
        <f>Q143*H143</f>
        <v>5.5000000000000005E-3</v>
      </c>
      <c r="S143" s="179">
        <v>0</v>
      </c>
      <c r="T143" s="180">
        <f>S143*H143</f>
        <v>0</v>
      </c>
      <c r="AR143" s="16" t="s">
        <v>215</v>
      </c>
      <c r="AT143" s="16" t="s">
        <v>114</v>
      </c>
      <c r="AU143" s="16" t="s">
        <v>83</v>
      </c>
      <c r="AY143" s="16" t="s">
        <v>112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6" t="s">
        <v>81</v>
      </c>
      <c r="BK143" s="181">
        <f>ROUND(I143*H143,2)</f>
        <v>0</v>
      </c>
      <c r="BL143" s="16" t="s">
        <v>215</v>
      </c>
      <c r="BM143" s="16" t="s">
        <v>234</v>
      </c>
    </row>
    <row r="144" spans="2:65" s="12" customFormat="1" ht="11.25">
      <c r="B144" s="193"/>
      <c r="C144" s="194"/>
      <c r="D144" s="184" t="s">
        <v>120</v>
      </c>
      <c r="E144" s="195" t="s">
        <v>1</v>
      </c>
      <c r="F144" s="196" t="s">
        <v>235</v>
      </c>
      <c r="G144" s="194"/>
      <c r="H144" s="197">
        <v>2.5</v>
      </c>
      <c r="I144" s="198"/>
      <c r="J144" s="194"/>
      <c r="K144" s="194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120</v>
      </c>
      <c r="AU144" s="203" t="s">
        <v>83</v>
      </c>
      <c r="AV144" s="12" t="s">
        <v>83</v>
      </c>
      <c r="AW144" s="12" t="s">
        <v>36</v>
      </c>
      <c r="AX144" s="12" t="s">
        <v>81</v>
      </c>
      <c r="AY144" s="203" t="s">
        <v>112</v>
      </c>
    </row>
    <row r="145" spans="2:65" s="1" customFormat="1" ht="16.5" customHeight="1">
      <c r="B145" s="33"/>
      <c r="C145" s="170" t="s">
        <v>236</v>
      </c>
      <c r="D145" s="170" t="s">
        <v>114</v>
      </c>
      <c r="E145" s="171" t="s">
        <v>237</v>
      </c>
      <c r="F145" s="172" t="s">
        <v>238</v>
      </c>
      <c r="G145" s="173" t="s">
        <v>218</v>
      </c>
      <c r="H145" s="174">
        <v>1</v>
      </c>
      <c r="I145" s="175"/>
      <c r="J145" s="176">
        <f>ROUND(I145*H145,2)</f>
        <v>0</v>
      </c>
      <c r="K145" s="172" t="s">
        <v>1</v>
      </c>
      <c r="L145" s="37"/>
      <c r="M145" s="177" t="s">
        <v>1</v>
      </c>
      <c r="N145" s="178" t="s">
        <v>44</v>
      </c>
      <c r="O145" s="59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6" t="s">
        <v>193</v>
      </c>
      <c r="AT145" s="16" t="s">
        <v>114</v>
      </c>
      <c r="AU145" s="16" t="s">
        <v>83</v>
      </c>
      <c r="AY145" s="16" t="s">
        <v>112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6" t="s">
        <v>81</v>
      </c>
      <c r="BK145" s="181">
        <f>ROUND(I145*H145,2)</f>
        <v>0</v>
      </c>
      <c r="BL145" s="16" t="s">
        <v>193</v>
      </c>
      <c r="BM145" s="16" t="s">
        <v>239</v>
      </c>
    </row>
    <row r="146" spans="2:65" s="12" customFormat="1" ht="11.25">
      <c r="B146" s="193"/>
      <c r="C146" s="194"/>
      <c r="D146" s="184" t="s">
        <v>120</v>
      </c>
      <c r="E146" s="195" t="s">
        <v>1</v>
      </c>
      <c r="F146" s="196" t="s">
        <v>240</v>
      </c>
      <c r="G146" s="194"/>
      <c r="H146" s="197">
        <v>1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120</v>
      </c>
      <c r="AU146" s="203" t="s">
        <v>83</v>
      </c>
      <c r="AV146" s="12" t="s">
        <v>83</v>
      </c>
      <c r="AW146" s="12" t="s">
        <v>36</v>
      </c>
      <c r="AX146" s="12" t="s">
        <v>81</v>
      </c>
      <c r="AY146" s="203" t="s">
        <v>112</v>
      </c>
    </row>
    <row r="147" spans="2:65" s="1" customFormat="1" ht="16.5" customHeight="1">
      <c r="B147" s="33"/>
      <c r="C147" s="170" t="s">
        <v>7</v>
      </c>
      <c r="D147" s="170" t="s">
        <v>114</v>
      </c>
      <c r="E147" s="171" t="s">
        <v>241</v>
      </c>
      <c r="F147" s="172" t="s">
        <v>242</v>
      </c>
      <c r="G147" s="173" t="s">
        <v>192</v>
      </c>
      <c r="H147" s="174">
        <v>1</v>
      </c>
      <c r="I147" s="175"/>
      <c r="J147" s="176">
        <f>ROUND(I147*H147,2)</f>
        <v>0</v>
      </c>
      <c r="K147" s="172" t="s">
        <v>1</v>
      </c>
      <c r="L147" s="37"/>
      <c r="M147" s="177" t="s">
        <v>1</v>
      </c>
      <c r="N147" s="178" t="s">
        <v>44</v>
      </c>
      <c r="O147" s="59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16" t="s">
        <v>215</v>
      </c>
      <c r="AT147" s="16" t="s">
        <v>114</v>
      </c>
      <c r="AU147" s="16" t="s">
        <v>83</v>
      </c>
      <c r="AY147" s="16" t="s">
        <v>112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6" t="s">
        <v>81</v>
      </c>
      <c r="BK147" s="181">
        <f>ROUND(I147*H147,2)</f>
        <v>0</v>
      </c>
      <c r="BL147" s="16" t="s">
        <v>215</v>
      </c>
      <c r="BM147" s="16" t="s">
        <v>243</v>
      </c>
    </row>
    <row r="148" spans="2:65" s="1" customFormat="1" ht="16.5" customHeight="1">
      <c r="B148" s="33"/>
      <c r="C148" s="170" t="s">
        <v>244</v>
      </c>
      <c r="D148" s="170" t="s">
        <v>114</v>
      </c>
      <c r="E148" s="171" t="s">
        <v>245</v>
      </c>
      <c r="F148" s="172" t="s">
        <v>246</v>
      </c>
      <c r="G148" s="173" t="s">
        <v>218</v>
      </c>
      <c r="H148" s="174">
        <v>0.9</v>
      </c>
      <c r="I148" s="175"/>
      <c r="J148" s="176">
        <f>ROUND(I148*H148,2)</f>
        <v>0</v>
      </c>
      <c r="K148" s="172" t="s">
        <v>247</v>
      </c>
      <c r="L148" s="37"/>
      <c r="M148" s="177" t="s">
        <v>1</v>
      </c>
      <c r="N148" s="178" t="s">
        <v>44</v>
      </c>
      <c r="O148" s="59"/>
      <c r="P148" s="179">
        <f>O148*H148</f>
        <v>0</v>
      </c>
      <c r="Q148" s="179">
        <v>4.6800000000000001E-3</v>
      </c>
      <c r="R148" s="179">
        <f>Q148*H148</f>
        <v>4.2120000000000005E-3</v>
      </c>
      <c r="S148" s="179">
        <v>0</v>
      </c>
      <c r="T148" s="180">
        <f>S148*H148</f>
        <v>0</v>
      </c>
      <c r="AR148" s="16" t="s">
        <v>215</v>
      </c>
      <c r="AT148" s="16" t="s">
        <v>114</v>
      </c>
      <c r="AU148" s="16" t="s">
        <v>83</v>
      </c>
      <c r="AY148" s="16" t="s">
        <v>112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81</v>
      </c>
      <c r="BK148" s="181">
        <f>ROUND(I148*H148,2)</f>
        <v>0</v>
      </c>
      <c r="BL148" s="16" t="s">
        <v>215</v>
      </c>
      <c r="BM148" s="16" t="s">
        <v>248</v>
      </c>
    </row>
    <row r="149" spans="2:65" s="12" customFormat="1" ht="11.25">
      <c r="B149" s="193"/>
      <c r="C149" s="194"/>
      <c r="D149" s="184" t="s">
        <v>120</v>
      </c>
      <c r="E149" s="195" t="s">
        <v>1</v>
      </c>
      <c r="F149" s="196" t="s">
        <v>249</v>
      </c>
      <c r="G149" s="194"/>
      <c r="H149" s="197">
        <v>0.9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120</v>
      </c>
      <c r="AU149" s="203" t="s">
        <v>83</v>
      </c>
      <c r="AV149" s="12" t="s">
        <v>83</v>
      </c>
      <c r="AW149" s="12" t="s">
        <v>36</v>
      </c>
      <c r="AX149" s="12" t="s">
        <v>81</v>
      </c>
      <c r="AY149" s="203" t="s">
        <v>112</v>
      </c>
    </row>
    <row r="150" spans="2:65" s="1" customFormat="1" ht="16.5" customHeight="1">
      <c r="B150" s="33"/>
      <c r="C150" s="226" t="s">
        <v>250</v>
      </c>
      <c r="D150" s="226" t="s">
        <v>164</v>
      </c>
      <c r="E150" s="227" t="s">
        <v>251</v>
      </c>
      <c r="F150" s="228" t="s">
        <v>252</v>
      </c>
      <c r="G150" s="229" t="s">
        <v>192</v>
      </c>
      <c r="H150" s="230">
        <v>1</v>
      </c>
      <c r="I150" s="231"/>
      <c r="J150" s="232">
        <f t="shared" ref="J150:J164" si="0">ROUND(I150*H150,2)</f>
        <v>0</v>
      </c>
      <c r="K150" s="228" t="s">
        <v>1</v>
      </c>
      <c r="L150" s="233"/>
      <c r="M150" s="234" t="s">
        <v>1</v>
      </c>
      <c r="N150" s="235" t="s">
        <v>44</v>
      </c>
      <c r="O150" s="59"/>
      <c r="P150" s="179">
        <f t="shared" ref="P150:P164" si="1">O150*H150</f>
        <v>0</v>
      </c>
      <c r="Q150" s="179">
        <v>0</v>
      </c>
      <c r="R150" s="179">
        <f t="shared" ref="R150:R164" si="2">Q150*H150</f>
        <v>0</v>
      </c>
      <c r="S150" s="179">
        <v>0</v>
      </c>
      <c r="T150" s="180">
        <f t="shared" ref="T150:T164" si="3">S150*H150</f>
        <v>0</v>
      </c>
      <c r="AR150" s="16" t="s">
        <v>253</v>
      </c>
      <c r="AT150" s="16" t="s">
        <v>164</v>
      </c>
      <c r="AU150" s="16" t="s">
        <v>83</v>
      </c>
      <c r="AY150" s="16" t="s">
        <v>112</v>
      </c>
      <c r="BE150" s="181">
        <f t="shared" ref="BE150:BE164" si="4">IF(N150="základní",J150,0)</f>
        <v>0</v>
      </c>
      <c r="BF150" s="181">
        <f t="shared" ref="BF150:BF164" si="5">IF(N150="snížená",J150,0)</f>
        <v>0</v>
      </c>
      <c r="BG150" s="181">
        <f t="shared" ref="BG150:BG164" si="6">IF(N150="zákl. přenesená",J150,0)</f>
        <v>0</v>
      </c>
      <c r="BH150" s="181">
        <f t="shared" ref="BH150:BH164" si="7">IF(N150="sníž. přenesená",J150,0)</f>
        <v>0</v>
      </c>
      <c r="BI150" s="181">
        <f t="shared" ref="BI150:BI164" si="8">IF(N150="nulová",J150,0)</f>
        <v>0</v>
      </c>
      <c r="BJ150" s="16" t="s">
        <v>81</v>
      </c>
      <c r="BK150" s="181">
        <f t="shared" ref="BK150:BK164" si="9">ROUND(I150*H150,2)</f>
        <v>0</v>
      </c>
      <c r="BL150" s="16" t="s">
        <v>193</v>
      </c>
      <c r="BM150" s="16" t="s">
        <v>254</v>
      </c>
    </row>
    <row r="151" spans="2:65" s="1" customFormat="1" ht="16.5" customHeight="1">
      <c r="B151" s="33"/>
      <c r="C151" s="170" t="s">
        <v>255</v>
      </c>
      <c r="D151" s="170" t="s">
        <v>114</v>
      </c>
      <c r="E151" s="171" t="s">
        <v>256</v>
      </c>
      <c r="F151" s="172" t="s">
        <v>257</v>
      </c>
      <c r="G151" s="173" t="s">
        <v>258</v>
      </c>
      <c r="H151" s="174">
        <v>1</v>
      </c>
      <c r="I151" s="175"/>
      <c r="J151" s="176">
        <f t="shared" si="0"/>
        <v>0</v>
      </c>
      <c r="K151" s="172" t="s">
        <v>1</v>
      </c>
      <c r="L151" s="37"/>
      <c r="M151" s="177" t="s">
        <v>1</v>
      </c>
      <c r="N151" s="178" t="s">
        <v>44</v>
      </c>
      <c r="O151" s="59"/>
      <c r="P151" s="179">
        <f t="shared" si="1"/>
        <v>0</v>
      </c>
      <c r="Q151" s="179">
        <v>2.7999999999999998E-4</v>
      </c>
      <c r="R151" s="179">
        <f t="shared" si="2"/>
        <v>2.7999999999999998E-4</v>
      </c>
      <c r="S151" s="179">
        <v>4.1000000000000003E-3</v>
      </c>
      <c r="T151" s="180">
        <f t="shared" si="3"/>
        <v>4.1000000000000003E-3</v>
      </c>
      <c r="AR151" s="16" t="s">
        <v>215</v>
      </c>
      <c r="AT151" s="16" t="s">
        <v>114</v>
      </c>
      <c r="AU151" s="16" t="s">
        <v>83</v>
      </c>
      <c r="AY151" s="16" t="s">
        <v>112</v>
      </c>
      <c r="BE151" s="181">
        <f t="shared" si="4"/>
        <v>0</v>
      </c>
      <c r="BF151" s="181">
        <f t="shared" si="5"/>
        <v>0</v>
      </c>
      <c r="BG151" s="181">
        <f t="shared" si="6"/>
        <v>0</v>
      </c>
      <c r="BH151" s="181">
        <f t="shared" si="7"/>
        <v>0</v>
      </c>
      <c r="BI151" s="181">
        <f t="shared" si="8"/>
        <v>0</v>
      </c>
      <c r="BJ151" s="16" t="s">
        <v>81</v>
      </c>
      <c r="BK151" s="181">
        <f t="shared" si="9"/>
        <v>0</v>
      </c>
      <c r="BL151" s="16" t="s">
        <v>215</v>
      </c>
      <c r="BM151" s="16" t="s">
        <v>259</v>
      </c>
    </row>
    <row r="152" spans="2:65" s="1" customFormat="1" ht="16.5" customHeight="1">
      <c r="B152" s="33"/>
      <c r="C152" s="170" t="s">
        <v>260</v>
      </c>
      <c r="D152" s="170" t="s">
        <v>114</v>
      </c>
      <c r="E152" s="171" t="s">
        <v>261</v>
      </c>
      <c r="F152" s="172" t="s">
        <v>262</v>
      </c>
      <c r="G152" s="173" t="s">
        <v>258</v>
      </c>
      <c r="H152" s="174">
        <v>1</v>
      </c>
      <c r="I152" s="175"/>
      <c r="J152" s="176">
        <f t="shared" si="0"/>
        <v>0</v>
      </c>
      <c r="K152" s="172" t="s">
        <v>1</v>
      </c>
      <c r="L152" s="37"/>
      <c r="M152" s="177" t="s">
        <v>1</v>
      </c>
      <c r="N152" s="178" t="s">
        <v>44</v>
      </c>
      <c r="O152" s="59"/>
      <c r="P152" s="179">
        <f t="shared" si="1"/>
        <v>0</v>
      </c>
      <c r="Q152" s="179">
        <v>2.7999999999999998E-4</v>
      </c>
      <c r="R152" s="179">
        <f t="shared" si="2"/>
        <v>2.7999999999999998E-4</v>
      </c>
      <c r="S152" s="179">
        <v>4.1000000000000003E-3</v>
      </c>
      <c r="T152" s="180">
        <f t="shared" si="3"/>
        <v>4.1000000000000003E-3</v>
      </c>
      <c r="AR152" s="16" t="s">
        <v>215</v>
      </c>
      <c r="AT152" s="16" t="s">
        <v>114</v>
      </c>
      <c r="AU152" s="16" t="s">
        <v>83</v>
      </c>
      <c r="AY152" s="16" t="s">
        <v>112</v>
      </c>
      <c r="BE152" s="181">
        <f t="shared" si="4"/>
        <v>0</v>
      </c>
      <c r="BF152" s="181">
        <f t="shared" si="5"/>
        <v>0</v>
      </c>
      <c r="BG152" s="181">
        <f t="shared" si="6"/>
        <v>0</v>
      </c>
      <c r="BH152" s="181">
        <f t="shared" si="7"/>
        <v>0</v>
      </c>
      <c r="BI152" s="181">
        <f t="shared" si="8"/>
        <v>0</v>
      </c>
      <c r="BJ152" s="16" t="s">
        <v>81</v>
      </c>
      <c r="BK152" s="181">
        <f t="shared" si="9"/>
        <v>0</v>
      </c>
      <c r="BL152" s="16" t="s">
        <v>215</v>
      </c>
      <c r="BM152" s="16" t="s">
        <v>263</v>
      </c>
    </row>
    <row r="153" spans="2:65" s="1" customFormat="1" ht="16.5" customHeight="1">
      <c r="B153" s="33"/>
      <c r="C153" s="170" t="s">
        <v>264</v>
      </c>
      <c r="D153" s="170" t="s">
        <v>114</v>
      </c>
      <c r="E153" s="171" t="s">
        <v>265</v>
      </c>
      <c r="F153" s="172" t="s">
        <v>266</v>
      </c>
      <c r="G153" s="173" t="s">
        <v>258</v>
      </c>
      <c r="H153" s="174">
        <v>1</v>
      </c>
      <c r="I153" s="175"/>
      <c r="J153" s="176">
        <f t="shared" si="0"/>
        <v>0</v>
      </c>
      <c r="K153" s="172" t="s">
        <v>1</v>
      </c>
      <c r="L153" s="37"/>
      <c r="M153" s="177" t="s">
        <v>1</v>
      </c>
      <c r="N153" s="178" t="s">
        <v>44</v>
      </c>
      <c r="O153" s="59"/>
      <c r="P153" s="179">
        <f t="shared" si="1"/>
        <v>0</v>
      </c>
      <c r="Q153" s="179">
        <v>1.7000000000000001E-4</v>
      </c>
      <c r="R153" s="179">
        <f t="shared" si="2"/>
        <v>1.7000000000000001E-4</v>
      </c>
      <c r="S153" s="179">
        <v>0</v>
      </c>
      <c r="T153" s="180">
        <f t="shared" si="3"/>
        <v>0</v>
      </c>
      <c r="AR153" s="16" t="s">
        <v>193</v>
      </c>
      <c r="AT153" s="16" t="s">
        <v>114</v>
      </c>
      <c r="AU153" s="16" t="s">
        <v>83</v>
      </c>
      <c r="AY153" s="16" t="s">
        <v>112</v>
      </c>
      <c r="BE153" s="181">
        <f t="shared" si="4"/>
        <v>0</v>
      </c>
      <c r="BF153" s="181">
        <f t="shared" si="5"/>
        <v>0</v>
      </c>
      <c r="BG153" s="181">
        <f t="shared" si="6"/>
        <v>0</v>
      </c>
      <c r="BH153" s="181">
        <f t="shared" si="7"/>
        <v>0</v>
      </c>
      <c r="BI153" s="181">
        <f t="shared" si="8"/>
        <v>0</v>
      </c>
      <c r="BJ153" s="16" t="s">
        <v>81</v>
      </c>
      <c r="BK153" s="181">
        <f t="shared" si="9"/>
        <v>0</v>
      </c>
      <c r="BL153" s="16" t="s">
        <v>193</v>
      </c>
      <c r="BM153" s="16" t="s">
        <v>267</v>
      </c>
    </row>
    <row r="154" spans="2:65" s="1" customFormat="1" ht="16.5" customHeight="1">
      <c r="B154" s="33"/>
      <c r="C154" s="226" t="s">
        <v>268</v>
      </c>
      <c r="D154" s="226" t="s">
        <v>164</v>
      </c>
      <c r="E154" s="227" t="s">
        <v>269</v>
      </c>
      <c r="F154" s="228" t="s">
        <v>270</v>
      </c>
      <c r="G154" s="229" t="s">
        <v>192</v>
      </c>
      <c r="H154" s="230">
        <v>1</v>
      </c>
      <c r="I154" s="231"/>
      <c r="J154" s="232">
        <f t="shared" si="0"/>
        <v>0</v>
      </c>
      <c r="K154" s="228" t="s">
        <v>1</v>
      </c>
      <c r="L154" s="233"/>
      <c r="M154" s="234" t="s">
        <v>1</v>
      </c>
      <c r="N154" s="235" t="s">
        <v>44</v>
      </c>
      <c r="O154" s="59"/>
      <c r="P154" s="179">
        <f t="shared" si="1"/>
        <v>0</v>
      </c>
      <c r="Q154" s="179">
        <v>0</v>
      </c>
      <c r="R154" s="179">
        <f t="shared" si="2"/>
        <v>0</v>
      </c>
      <c r="S154" s="179">
        <v>0</v>
      </c>
      <c r="T154" s="180">
        <f t="shared" si="3"/>
        <v>0</v>
      </c>
      <c r="AR154" s="16" t="s">
        <v>253</v>
      </c>
      <c r="AT154" s="16" t="s">
        <v>164</v>
      </c>
      <c r="AU154" s="16" t="s">
        <v>83</v>
      </c>
      <c r="AY154" s="16" t="s">
        <v>112</v>
      </c>
      <c r="BE154" s="181">
        <f t="shared" si="4"/>
        <v>0</v>
      </c>
      <c r="BF154" s="181">
        <f t="shared" si="5"/>
        <v>0</v>
      </c>
      <c r="BG154" s="181">
        <f t="shared" si="6"/>
        <v>0</v>
      </c>
      <c r="BH154" s="181">
        <f t="shared" si="7"/>
        <v>0</v>
      </c>
      <c r="BI154" s="181">
        <f t="shared" si="8"/>
        <v>0</v>
      </c>
      <c r="BJ154" s="16" t="s">
        <v>81</v>
      </c>
      <c r="BK154" s="181">
        <f t="shared" si="9"/>
        <v>0</v>
      </c>
      <c r="BL154" s="16" t="s">
        <v>193</v>
      </c>
      <c r="BM154" s="16" t="s">
        <v>271</v>
      </c>
    </row>
    <row r="155" spans="2:65" s="1" customFormat="1" ht="16.5" customHeight="1">
      <c r="B155" s="33"/>
      <c r="C155" s="226" t="s">
        <v>272</v>
      </c>
      <c r="D155" s="226" t="s">
        <v>164</v>
      </c>
      <c r="E155" s="227" t="s">
        <v>273</v>
      </c>
      <c r="F155" s="228" t="s">
        <v>274</v>
      </c>
      <c r="G155" s="229" t="s">
        <v>192</v>
      </c>
      <c r="H155" s="230">
        <v>1</v>
      </c>
      <c r="I155" s="231"/>
      <c r="J155" s="232">
        <f t="shared" si="0"/>
        <v>0</v>
      </c>
      <c r="K155" s="228" t="s">
        <v>1</v>
      </c>
      <c r="L155" s="233"/>
      <c r="M155" s="234" t="s">
        <v>1</v>
      </c>
      <c r="N155" s="235" t="s">
        <v>44</v>
      </c>
      <c r="O155" s="59"/>
      <c r="P155" s="179">
        <f t="shared" si="1"/>
        <v>0</v>
      </c>
      <c r="Q155" s="179">
        <v>0</v>
      </c>
      <c r="R155" s="179">
        <f t="shared" si="2"/>
        <v>0</v>
      </c>
      <c r="S155" s="179">
        <v>0</v>
      </c>
      <c r="T155" s="180">
        <f t="shared" si="3"/>
        <v>0</v>
      </c>
      <c r="AR155" s="16" t="s">
        <v>253</v>
      </c>
      <c r="AT155" s="16" t="s">
        <v>164</v>
      </c>
      <c r="AU155" s="16" t="s">
        <v>83</v>
      </c>
      <c r="AY155" s="16" t="s">
        <v>112</v>
      </c>
      <c r="BE155" s="181">
        <f t="shared" si="4"/>
        <v>0</v>
      </c>
      <c r="BF155" s="181">
        <f t="shared" si="5"/>
        <v>0</v>
      </c>
      <c r="BG155" s="181">
        <f t="shared" si="6"/>
        <v>0</v>
      </c>
      <c r="BH155" s="181">
        <f t="shared" si="7"/>
        <v>0</v>
      </c>
      <c r="BI155" s="181">
        <f t="shared" si="8"/>
        <v>0</v>
      </c>
      <c r="BJ155" s="16" t="s">
        <v>81</v>
      </c>
      <c r="BK155" s="181">
        <f t="shared" si="9"/>
        <v>0</v>
      </c>
      <c r="BL155" s="16" t="s">
        <v>193</v>
      </c>
      <c r="BM155" s="16" t="s">
        <v>275</v>
      </c>
    </row>
    <row r="156" spans="2:65" s="1" customFormat="1" ht="16.5" customHeight="1">
      <c r="B156" s="33"/>
      <c r="C156" s="170" t="s">
        <v>276</v>
      </c>
      <c r="D156" s="170" t="s">
        <v>114</v>
      </c>
      <c r="E156" s="171" t="s">
        <v>277</v>
      </c>
      <c r="F156" s="172" t="s">
        <v>278</v>
      </c>
      <c r="G156" s="173" t="s">
        <v>258</v>
      </c>
      <c r="H156" s="174">
        <v>1</v>
      </c>
      <c r="I156" s="175"/>
      <c r="J156" s="176">
        <f t="shared" si="0"/>
        <v>0</v>
      </c>
      <c r="K156" s="172" t="s">
        <v>279</v>
      </c>
      <c r="L156" s="37"/>
      <c r="M156" s="177" t="s">
        <v>1</v>
      </c>
      <c r="N156" s="178" t="s">
        <v>44</v>
      </c>
      <c r="O156" s="59"/>
      <c r="P156" s="179">
        <f t="shared" si="1"/>
        <v>0</v>
      </c>
      <c r="Q156" s="179">
        <v>0</v>
      </c>
      <c r="R156" s="179">
        <f t="shared" si="2"/>
        <v>0</v>
      </c>
      <c r="S156" s="179">
        <v>0</v>
      </c>
      <c r="T156" s="180">
        <f t="shared" si="3"/>
        <v>0</v>
      </c>
      <c r="AR156" s="16" t="s">
        <v>215</v>
      </c>
      <c r="AT156" s="16" t="s">
        <v>114</v>
      </c>
      <c r="AU156" s="16" t="s">
        <v>83</v>
      </c>
      <c r="AY156" s="16" t="s">
        <v>112</v>
      </c>
      <c r="BE156" s="181">
        <f t="shared" si="4"/>
        <v>0</v>
      </c>
      <c r="BF156" s="181">
        <f t="shared" si="5"/>
        <v>0</v>
      </c>
      <c r="BG156" s="181">
        <f t="shared" si="6"/>
        <v>0</v>
      </c>
      <c r="BH156" s="181">
        <f t="shared" si="7"/>
        <v>0</v>
      </c>
      <c r="BI156" s="181">
        <f t="shared" si="8"/>
        <v>0</v>
      </c>
      <c r="BJ156" s="16" t="s">
        <v>81</v>
      </c>
      <c r="BK156" s="181">
        <f t="shared" si="9"/>
        <v>0</v>
      </c>
      <c r="BL156" s="16" t="s">
        <v>215</v>
      </c>
      <c r="BM156" s="16" t="s">
        <v>280</v>
      </c>
    </row>
    <row r="157" spans="2:65" s="1" customFormat="1" ht="16.5" customHeight="1">
      <c r="B157" s="33"/>
      <c r="C157" s="226" t="s">
        <v>281</v>
      </c>
      <c r="D157" s="226" t="s">
        <v>164</v>
      </c>
      <c r="E157" s="227" t="s">
        <v>282</v>
      </c>
      <c r="F157" s="228" t="s">
        <v>283</v>
      </c>
      <c r="G157" s="229" t="s">
        <v>192</v>
      </c>
      <c r="H157" s="230">
        <v>1</v>
      </c>
      <c r="I157" s="231"/>
      <c r="J157" s="232">
        <f t="shared" si="0"/>
        <v>0</v>
      </c>
      <c r="K157" s="228" t="s">
        <v>1</v>
      </c>
      <c r="L157" s="233"/>
      <c r="M157" s="234" t="s">
        <v>1</v>
      </c>
      <c r="N157" s="235" t="s">
        <v>44</v>
      </c>
      <c r="O157" s="59"/>
      <c r="P157" s="179">
        <f t="shared" si="1"/>
        <v>0</v>
      </c>
      <c r="Q157" s="179">
        <v>0</v>
      </c>
      <c r="R157" s="179">
        <f t="shared" si="2"/>
        <v>0</v>
      </c>
      <c r="S157" s="179">
        <v>0</v>
      </c>
      <c r="T157" s="180">
        <f t="shared" si="3"/>
        <v>0</v>
      </c>
      <c r="AR157" s="16" t="s">
        <v>253</v>
      </c>
      <c r="AT157" s="16" t="s">
        <v>164</v>
      </c>
      <c r="AU157" s="16" t="s">
        <v>83</v>
      </c>
      <c r="AY157" s="16" t="s">
        <v>112</v>
      </c>
      <c r="BE157" s="181">
        <f t="shared" si="4"/>
        <v>0</v>
      </c>
      <c r="BF157" s="181">
        <f t="shared" si="5"/>
        <v>0</v>
      </c>
      <c r="BG157" s="181">
        <f t="shared" si="6"/>
        <v>0</v>
      </c>
      <c r="BH157" s="181">
        <f t="shared" si="7"/>
        <v>0</v>
      </c>
      <c r="BI157" s="181">
        <f t="shared" si="8"/>
        <v>0</v>
      </c>
      <c r="BJ157" s="16" t="s">
        <v>81</v>
      </c>
      <c r="BK157" s="181">
        <f t="shared" si="9"/>
        <v>0</v>
      </c>
      <c r="BL157" s="16" t="s">
        <v>193</v>
      </c>
      <c r="BM157" s="16" t="s">
        <v>284</v>
      </c>
    </row>
    <row r="158" spans="2:65" s="1" customFormat="1" ht="16.5" customHeight="1">
      <c r="B158" s="33"/>
      <c r="C158" s="170" t="s">
        <v>285</v>
      </c>
      <c r="D158" s="170" t="s">
        <v>114</v>
      </c>
      <c r="E158" s="171" t="s">
        <v>286</v>
      </c>
      <c r="F158" s="172" t="s">
        <v>287</v>
      </c>
      <c r="G158" s="173" t="s">
        <v>258</v>
      </c>
      <c r="H158" s="174">
        <v>1</v>
      </c>
      <c r="I158" s="175"/>
      <c r="J158" s="176">
        <f t="shared" si="0"/>
        <v>0</v>
      </c>
      <c r="K158" s="172" t="s">
        <v>1</v>
      </c>
      <c r="L158" s="37"/>
      <c r="M158" s="177" t="s">
        <v>1</v>
      </c>
      <c r="N158" s="178" t="s">
        <v>44</v>
      </c>
      <c r="O158" s="59"/>
      <c r="P158" s="179">
        <f t="shared" si="1"/>
        <v>0</v>
      </c>
      <c r="Q158" s="179">
        <v>0</v>
      </c>
      <c r="R158" s="179">
        <f t="shared" si="2"/>
        <v>0</v>
      </c>
      <c r="S158" s="179">
        <v>0</v>
      </c>
      <c r="T158" s="180">
        <f t="shared" si="3"/>
        <v>0</v>
      </c>
      <c r="AR158" s="16" t="s">
        <v>193</v>
      </c>
      <c r="AT158" s="16" t="s">
        <v>114</v>
      </c>
      <c r="AU158" s="16" t="s">
        <v>83</v>
      </c>
      <c r="AY158" s="16" t="s">
        <v>112</v>
      </c>
      <c r="BE158" s="181">
        <f t="shared" si="4"/>
        <v>0</v>
      </c>
      <c r="BF158" s="181">
        <f t="shared" si="5"/>
        <v>0</v>
      </c>
      <c r="BG158" s="181">
        <f t="shared" si="6"/>
        <v>0</v>
      </c>
      <c r="BH158" s="181">
        <f t="shared" si="7"/>
        <v>0</v>
      </c>
      <c r="BI158" s="181">
        <f t="shared" si="8"/>
        <v>0</v>
      </c>
      <c r="BJ158" s="16" t="s">
        <v>81</v>
      </c>
      <c r="BK158" s="181">
        <f t="shared" si="9"/>
        <v>0</v>
      </c>
      <c r="BL158" s="16" t="s">
        <v>193</v>
      </c>
      <c r="BM158" s="16" t="s">
        <v>288</v>
      </c>
    </row>
    <row r="159" spans="2:65" s="1" customFormat="1" ht="16.5" customHeight="1">
      <c r="B159" s="33"/>
      <c r="C159" s="170" t="s">
        <v>289</v>
      </c>
      <c r="D159" s="170" t="s">
        <v>114</v>
      </c>
      <c r="E159" s="171" t="s">
        <v>290</v>
      </c>
      <c r="F159" s="172" t="s">
        <v>291</v>
      </c>
      <c r="G159" s="173" t="s">
        <v>292</v>
      </c>
      <c r="H159" s="174">
        <v>1</v>
      </c>
      <c r="I159" s="175"/>
      <c r="J159" s="176">
        <f t="shared" si="0"/>
        <v>0</v>
      </c>
      <c r="K159" s="172" t="s">
        <v>293</v>
      </c>
      <c r="L159" s="37"/>
      <c r="M159" s="177" t="s">
        <v>1</v>
      </c>
      <c r="N159" s="178" t="s">
        <v>44</v>
      </c>
      <c r="O159" s="59"/>
      <c r="P159" s="179">
        <f t="shared" si="1"/>
        <v>0</v>
      </c>
      <c r="Q159" s="179">
        <v>0</v>
      </c>
      <c r="R159" s="179">
        <f t="shared" si="2"/>
        <v>0</v>
      </c>
      <c r="S159" s="179">
        <v>0</v>
      </c>
      <c r="T159" s="180">
        <f t="shared" si="3"/>
        <v>0</v>
      </c>
      <c r="AR159" s="16" t="s">
        <v>193</v>
      </c>
      <c r="AT159" s="16" t="s">
        <v>114</v>
      </c>
      <c r="AU159" s="16" t="s">
        <v>83</v>
      </c>
      <c r="AY159" s="16" t="s">
        <v>112</v>
      </c>
      <c r="BE159" s="181">
        <f t="shared" si="4"/>
        <v>0</v>
      </c>
      <c r="BF159" s="181">
        <f t="shared" si="5"/>
        <v>0</v>
      </c>
      <c r="BG159" s="181">
        <f t="shared" si="6"/>
        <v>0</v>
      </c>
      <c r="BH159" s="181">
        <f t="shared" si="7"/>
        <v>0</v>
      </c>
      <c r="BI159" s="181">
        <f t="shared" si="8"/>
        <v>0</v>
      </c>
      <c r="BJ159" s="16" t="s">
        <v>81</v>
      </c>
      <c r="BK159" s="181">
        <f t="shared" si="9"/>
        <v>0</v>
      </c>
      <c r="BL159" s="16" t="s">
        <v>193</v>
      </c>
      <c r="BM159" s="16" t="s">
        <v>294</v>
      </c>
    </row>
    <row r="160" spans="2:65" s="1" customFormat="1" ht="16.5" customHeight="1">
      <c r="B160" s="33"/>
      <c r="C160" s="170" t="s">
        <v>295</v>
      </c>
      <c r="D160" s="170" t="s">
        <v>114</v>
      </c>
      <c r="E160" s="171" t="s">
        <v>296</v>
      </c>
      <c r="F160" s="172" t="s">
        <v>297</v>
      </c>
      <c r="G160" s="173" t="s">
        <v>192</v>
      </c>
      <c r="H160" s="174">
        <v>1</v>
      </c>
      <c r="I160" s="175"/>
      <c r="J160" s="176">
        <f t="shared" si="0"/>
        <v>0</v>
      </c>
      <c r="K160" s="172" t="s">
        <v>1</v>
      </c>
      <c r="L160" s="37"/>
      <c r="M160" s="177" t="s">
        <v>1</v>
      </c>
      <c r="N160" s="178" t="s">
        <v>44</v>
      </c>
      <c r="O160" s="59"/>
      <c r="P160" s="179">
        <f t="shared" si="1"/>
        <v>0</v>
      </c>
      <c r="Q160" s="179">
        <v>0</v>
      </c>
      <c r="R160" s="179">
        <f t="shared" si="2"/>
        <v>0</v>
      </c>
      <c r="S160" s="179">
        <v>0</v>
      </c>
      <c r="T160" s="180">
        <f t="shared" si="3"/>
        <v>0</v>
      </c>
      <c r="AR160" s="16" t="s">
        <v>215</v>
      </c>
      <c r="AT160" s="16" t="s">
        <v>114</v>
      </c>
      <c r="AU160" s="16" t="s">
        <v>83</v>
      </c>
      <c r="AY160" s="16" t="s">
        <v>112</v>
      </c>
      <c r="BE160" s="181">
        <f t="shared" si="4"/>
        <v>0</v>
      </c>
      <c r="BF160" s="181">
        <f t="shared" si="5"/>
        <v>0</v>
      </c>
      <c r="BG160" s="181">
        <f t="shared" si="6"/>
        <v>0</v>
      </c>
      <c r="BH160" s="181">
        <f t="shared" si="7"/>
        <v>0</v>
      </c>
      <c r="BI160" s="181">
        <f t="shared" si="8"/>
        <v>0</v>
      </c>
      <c r="BJ160" s="16" t="s">
        <v>81</v>
      </c>
      <c r="BK160" s="181">
        <f t="shared" si="9"/>
        <v>0</v>
      </c>
      <c r="BL160" s="16" t="s">
        <v>215</v>
      </c>
      <c r="BM160" s="16" t="s">
        <v>298</v>
      </c>
    </row>
    <row r="161" spans="2:65" s="1" customFormat="1" ht="16.5" customHeight="1">
      <c r="B161" s="33"/>
      <c r="C161" s="170" t="s">
        <v>299</v>
      </c>
      <c r="D161" s="170" t="s">
        <v>114</v>
      </c>
      <c r="E161" s="171" t="s">
        <v>300</v>
      </c>
      <c r="F161" s="172" t="s">
        <v>301</v>
      </c>
      <c r="G161" s="173" t="s">
        <v>192</v>
      </c>
      <c r="H161" s="174">
        <v>1</v>
      </c>
      <c r="I161" s="175"/>
      <c r="J161" s="176">
        <f t="shared" si="0"/>
        <v>0</v>
      </c>
      <c r="K161" s="172" t="s">
        <v>1</v>
      </c>
      <c r="L161" s="37"/>
      <c r="M161" s="177" t="s">
        <v>1</v>
      </c>
      <c r="N161" s="178" t="s">
        <v>44</v>
      </c>
      <c r="O161" s="59"/>
      <c r="P161" s="179">
        <f t="shared" si="1"/>
        <v>0</v>
      </c>
      <c r="Q161" s="179">
        <v>0</v>
      </c>
      <c r="R161" s="179">
        <f t="shared" si="2"/>
        <v>0</v>
      </c>
      <c r="S161" s="179">
        <v>0</v>
      </c>
      <c r="T161" s="180">
        <f t="shared" si="3"/>
        <v>0</v>
      </c>
      <c r="AR161" s="16" t="s">
        <v>215</v>
      </c>
      <c r="AT161" s="16" t="s">
        <v>114</v>
      </c>
      <c r="AU161" s="16" t="s">
        <v>83</v>
      </c>
      <c r="AY161" s="16" t="s">
        <v>112</v>
      </c>
      <c r="BE161" s="181">
        <f t="shared" si="4"/>
        <v>0</v>
      </c>
      <c r="BF161" s="181">
        <f t="shared" si="5"/>
        <v>0</v>
      </c>
      <c r="BG161" s="181">
        <f t="shared" si="6"/>
        <v>0</v>
      </c>
      <c r="BH161" s="181">
        <f t="shared" si="7"/>
        <v>0</v>
      </c>
      <c r="BI161" s="181">
        <f t="shared" si="8"/>
        <v>0</v>
      </c>
      <c r="BJ161" s="16" t="s">
        <v>81</v>
      </c>
      <c r="BK161" s="181">
        <f t="shared" si="9"/>
        <v>0</v>
      </c>
      <c r="BL161" s="16" t="s">
        <v>215</v>
      </c>
      <c r="BM161" s="16" t="s">
        <v>302</v>
      </c>
    </row>
    <row r="162" spans="2:65" s="1" customFormat="1" ht="16.5" customHeight="1">
      <c r="B162" s="33"/>
      <c r="C162" s="226" t="s">
        <v>303</v>
      </c>
      <c r="D162" s="226" t="s">
        <v>164</v>
      </c>
      <c r="E162" s="227" t="s">
        <v>304</v>
      </c>
      <c r="F162" s="228" t="s">
        <v>305</v>
      </c>
      <c r="G162" s="229" t="s">
        <v>192</v>
      </c>
      <c r="H162" s="230">
        <v>1</v>
      </c>
      <c r="I162" s="231"/>
      <c r="J162" s="232">
        <f t="shared" si="0"/>
        <v>0</v>
      </c>
      <c r="K162" s="228" t="s">
        <v>1</v>
      </c>
      <c r="L162" s="233"/>
      <c r="M162" s="234" t="s">
        <v>1</v>
      </c>
      <c r="N162" s="235" t="s">
        <v>44</v>
      </c>
      <c r="O162" s="59"/>
      <c r="P162" s="179">
        <f t="shared" si="1"/>
        <v>0</v>
      </c>
      <c r="Q162" s="179">
        <v>0</v>
      </c>
      <c r="R162" s="179">
        <f t="shared" si="2"/>
        <v>0</v>
      </c>
      <c r="S162" s="179">
        <v>0</v>
      </c>
      <c r="T162" s="180">
        <f t="shared" si="3"/>
        <v>0</v>
      </c>
      <c r="AR162" s="16" t="s">
        <v>253</v>
      </c>
      <c r="AT162" s="16" t="s">
        <v>164</v>
      </c>
      <c r="AU162" s="16" t="s">
        <v>83</v>
      </c>
      <c r="AY162" s="16" t="s">
        <v>112</v>
      </c>
      <c r="BE162" s="181">
        <f t="shared" si="4"/>
        <v>0</v>
      </c>
      <c r="BF162" s="181">
        <f t="shared" si="5"/>
        <v>0</v>
      </c>
      <c r="BG162" s="181">
        <f t="shared" si="6"/>
        <v>0</v>
      </c>
      <c r="BH162" s="181">
        <f t="shared" si="7"/>
        <v>0</v>
      </c>
      <c r="BI162" s="181">
        <f t="shared" si="8"/>
        <v>0</v>
      </c>
      <c r="BJ162" s="16" t="s">
        <v>81</v>
      </c>
      <c r="BK162" s="181">
        <f t="shared" si="9"/>
        <v>0</v>
      </c>
      <c r="BL162" s="16" t="s">
        <v>193</v>
      </c>
      <c r="BM162" s="16" t="s">
        <v>306</v>
      </c>
    </row>
    <row r="163" spans="2:65" s="1" customFormat="1" ht="16.5" customHeight="1">
      <c r="B163" s="33"/>
      <c r="C163" s="170" t="s">
        <v>307</v>
      </c>
      <c r="D163" s="170" t="s">
        <v>114</v>
      </c>
      <c r="E163" s="171" t="s">
        <v>308</v>
      </c>
      <c r="F163" s="172" t="s">
        <v>309</v>
      </c>
      <c r="G163" s="173" t="s">
        <v>258</v>
      </c>
      <c r="H163" s="174">
        <v>1</v>
      </c>
      <c r="I163" s="175"/>
      <c r="J163" s="176">
        <f t="shared" si="0"/>
        <v>0</v>
      </c>
      <c r="K163" s="172" t="s">
        <v>1</v>
      </c>
      <c r="L163" s="37"/>
      <c r="M163" s="177" t="s">
        <v>1</v>
      </c>
      <c r="N163" s="178" t="s">
        <v>44</v>
      </c>
      <c r="O163" s="59"/>
      <c r="P163" s="179">
        <f t="shared" si="1"/>
        <v>0</v>
      </c>
      <c r="Q163" s="179">
        <v>0</v>
      </c>
      <c r="R163" s="179">
        <f t="shared" si="2"/>
        <v>0</v>
      </c>
      <c r="S163" s="179">
        <v>0</v>
      </c>
      <c r="T163" s="180">
        <f t="shared" si="3"/>
        <v>0</v>
      </c>
      <c r="AR163" s="16" t="s">
        <v>215</v>
      </c>
      <c r="AT163" s="16" t="s">
        <v>114</v>
      </c>
      <c r="AU163" s="16" t="s">
        <v>83</v>
      </c>
      <c r="AY163" s="16" t="s">
        <v>112</v>
      </c>
      <c r="BE163" s="181">
        <f t="shared" si="4"/>
        <v>0</v>
      </c>
      <c r="BF163" s="181">
        <f t="shared" si="5"/>
        <v>0</v>
      </c>
      <c r="BG163" s="181">
        <f t="shared" si="6"/>
        <v>0</v>
      </c>
      <c r="BH163" s="181">
        <f t="shared" si="7"/>
        <v>0</v>
      </c>
      <c r="BI163" s="181">
        <f t="shared" si="8"/>
        <v>0</v>
      </c>
      <c r="BJ163" s="16" t="s">
        <v>81</v>
      </c>
      <c r="BK163" s="181">
        <f t="shared" si="9"/>
        <v>0</v>
      </c>
      <c r="BL163" s="16" t="s">
        <v>215</v>
      </c>
      <c r="BM163" s="16" t="s">
        <v>310</v>
      </c>
    </row>
    <row r="164" spans="2:65" s="1" customFormat="1" ht="16.5" customHeight="1">
      <c r="B164" s="33"/>
      <c r="C164" s="170" t="s">
        <v>311</v>
      </c>
      <c r="D164" s="170" t="s">
        <v>114</v>
      </c>
      <c r="E164" s="171" t="s">
        <v>312</v>
      </c>
      <c r="F164" s="172" t="s">
        <v>313</v>
      </c>
      <c r="G164" s="173" t="s">
        <v>218</v>
      </c>
      <c r="H164" s="174">
        <v>3.5</v>
      </c>
      <c r="I164" s="175"/>
      <c r="J164" s="176">
        <f t="shared" si="0"/>
        <v>0</v>
      </c>
      <c r="K164" s="172" t="s">
        <v>1</v>
      </c>
      <c r="L164" s="37"/>
      <c r="M164" s="177" t="s">
        <v>1</v>
      </c>
      <c r="N164" s="178" t="s">
        <v>44</v>
      </c>
      <c r="O164" s="59"/>
      <c r="P164" s="179">
        <f t="shared" si="1"/>
        <v>0</v>
      </c>
      <c r="Q164" s="179">
        <v>0</v>
      </c>
      <c r="R164" s="179">
        <f t="shared" si="2"/>
        <v>0</v>
      </c>
      <c r="S164" s="179">
        <v>0</v>
      </c>
      <c r="T164" s="180">
        <f t="shared" si="3"/>
        <v>0</v>
      </c>
      <c r="AR164" s="16" t="s">
        <v>193</v>
      </c>
      <c r="AT164" s="16" t="s">
        <v>114</v>
      </c>
      <c r="AU164" s="16" t="s">
        <v>83</v>
      </c>
      <c r="AY164" s="16" t="s">
        <v>112</v>
      </c>
      <c r="BE164" s="181">
        <f t="shared" si="4"/>
        <v>0</v>
      </c>
      <c r="BF164" s="181">
        <f t="shared" si="5"/>
        <v>0</v>
      </c>
      <c r="BG164" s="181">
        <f t="shared" si="6"/>
        <v>0</v>
      </c>
      <c r="BH164" s="181">
        <f t="shared" si="7"/>
        <v>0</v>
      </c>
      <c r="BI164" s="181">
        <f t="shared" si="8"/>
        <v>0</v>
      </c>
      <c r="BJ164" s="16" t="s">
        <v>81</v>
      </c>
      <c r="BK164" s="181">
        <f t="shared" si="9"/>
        <v>0</v>
      </c>
      <c r="BL164" s="16" t="s">
        <v>193</v>
      </c>
      <c r="BM164" s="16" t="s">
        <v>314</v>
      </c>
    </row>
    <row r="165" spans="2:65" s="12" customFormat="1" ht="11.25">
      <c r="B165" s="193"/>
      <c r="C165" s="194"/>
      <c r="D165" s="184" t="s">
        <v>120</v>
      </c>
      <c r="E165" s="195" t="s">
        <v>1</v>
      </c>
      <c r="F165" s="196" t="s">
        <v>315</v>
      </c>
      <c r="G165" s="194"/>
      <c r="H165" s="197">
        <v>3.5</v>
      </c>
      <c r="I165" s="198"/>
      <c r="J165" s="194"/>
      <c r="K165" s="194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120</v>
      </c>
      <c r="AU165" s="203" t="s">
        <v>83</v>
      </c>
      <c r="AV165" s="12" t="s">
        <v>83</v>
      </c>
      <c r="AW165" s="12" t="s">
        <v>36</v>
      </c>
      <c r="AX165" s="12" t="s">
        <v>81</v>
      </c>
      <c r="AY165" s="203" t="s">
        <v>112</v>
      </c>
    </row>
    <row r="166" spans="2:65" s="1" customFormat="1" ht="16.5" customHeight="1">
      <c r="B166" s="33"/>
      <c r="C166" s="170" t="s">
        <v>316</v>
      </c>
      <c r="D166" s="170" t="s">
        <v>114</v>
      </c>
      <c r="E166" s="171" t="s">
        <v>317</v>
      </c>
      <c r="F166" s="172" t="s">
        <v>318</v>
      </c>
      <c r="G166" s="173" t="s">
        <v>218</v>
      </c>
      <c r="H166" s="174">
        <v>3.5</v>
      </c>
      <c r="I166" s="175"/>
      <c r="J166" s="176">
        <f>ROUND(I166*H166,2)</f>
        <v>0</v>
      </c>
      <c r="K166" s="172" t="s">
        <v>1</v>
      </c>
      <c r="L166" s="37"/>
      <c r="M166" s="177" t="s">
        <v>1</v>
      </c>
      <c r="N166" s="178" t="s">
        <v>44</v>
      </c>
      <c r="O166" s="59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16" t="s">
        <v>215</v>
      </c>
      <c r="AT166" s="16" t="s">
        <v>114</v>
      </c>
      <c r="AU166" s="16" t="s">
        <v>83</v>
      </c>
      <c r="AY166" s="16" t="s">
        <v>112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6" t="s">
        <v>81</v>
      </c>
      <c r="BK166" s="181">
        <f>ROUND(I166*H166,2)</f>
        <v>0</v>
      </c>
      <c r="BL166" s="16" t="s">
        <v>215</v>
      </c>
      <c r="BM166" s="16" t="s">
        <v>319</v>
      </c>
    </row>
    <row r="167" spans="2:65" s="10" customFormat="1" ht="25.9" customHeight="1">
      <c r="B167" s="154"/>
      <c r="C167" s="155"/>
      <c r="D167" s="156" t="s">
        <v>72</v>
      </c>
      <c r="E167" s="157" t="s">
        <v>320</v>
      </c>
      <c r="F167" s="157" t="s">
        <v>321</v>
      </c>
      <c r="G167" s="155"/>
      <c r="H167" s="155"/>
      <c r="I167" s="158"/>
      <c r="J167" s="159">
        <f>BK167</f>
        <v>0</v>
      </c>
      <c r="K167" s="155"/>
      <c r="L167" s="160"/>
      <c r="M167" s="161"/>
      <c r="N167" s="162"/>
      <c r="O167" s="162"/>
      <c r="P167" s="163">
        <f>SUM(P168:P172)</f>
        <v>0</v>
      </c>
      <c r="Q167" s="162"/>
      <c r="R167" s="163">
        <f>SUM(R168:R172)</f>
        <v>0</v>
      </c>
      <c r="S167" s="162"/>
      <c r="T167" s="164">
        <f>SUM(T168:T172)</f>
        <v>0</v>
      </c>
      <c r="AR167" s="165" t="s">
        <v>118</v>
      </c>
      <c r="AT167" s="166" t="s">
        <v>72</v>
      </c>
      <c r="AU167" s="166" t="s">
        <v>73</v>
      </c>
      <c r="AY167" s="165" t="s">
        <v>112</v>
      </c>
      <c r="BK167" s="167">
        <f>SUM(BK168:BK172)</f>
        <v>0</v>
      </c>
    </row>
    <row r="168" spans="2:65" s="1" customFormat="1" ht="16.5" customHeight="1">
      <c r="B168" s="33"/>
      <c r="C168" s="170" t="s">
        <v>322</v>
      </c>
      <c r="D168" s="170" t="s">
        <v>114</v>
      </c>
      <c r="E168" s="171" t="s">
        <v>323</v>
      </c>
      <c r="F168" s="172" t="s">
        <v>324</v>
      </c>
      <c r="G168" s="173" t="s">
        <v>325</v>
      </c>
      <c r="H168" s="174">
        <v>1</v>
      </c>
      <c r="I168" s="175"/>
      <c r="J168" s="176">
        <f>ROUND(I168*H168,2)</f>
        <v>0</v>
      </c>
      <c r="K168" s="172" t="s">
        <v>1</v>
      </c>
      <c r="L168" s="37"/>
      <c r="M168" s="177" t="s">
        <v>1</v>
      </c>
      <c r="N168" s="178" t="s">
        <v>44</v>
      </c>
      <c r="O168" s="59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16" t="s">
        <v>326</v>
      </c>
      <c r="AT168" s="16" t="s">
        <v>114</v>
      </c>
      <c r="AU168" s="16" t="s">
        <v>81</v>
      </c>
      <c r="AY168" s="16" t="s">
        <v>112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6" t="s">
        <v>81</v>
      </c>
      <c r="BK168" s="181">
        <f>ROUND(I168*H168,2)</f>
        <v>0</v>
      </c>
      <c r="BL168" s="16" t="s">
        <v>326</v>
      </c>
      <c r="BM168" s="16" t="s">
        <v>327</v>
      </c>
    </row>
    <row r="169" spans="2:65" s="1" customFormat="1" ht="16.5" customHeight="1">
      <c r="B169" s="33"/>
      <c r="C169" s="170" t="s">
        <v>328</v>
      </c>
      <c r="D169" s="170" t="s">
        <v>114</v>
      </c>
      <c r="E169" s="171" t="s">
        <v>329</v>
      </c>
      <c r="F169" s="172" t="s">
        <v>330</v>
      </c>
      <c r="G169" s="173" t="s">
        <v>331</v>
      </c>
      <c r="H169" s="174">
        <v>10</v>
      </c>
      <c r="I169" s="175"/>
      <c r="J169" s="176">
        <f>ROUND(I169*H169,2)</f>
        <v>0</v>
      </c>
      <c r="K169" s="172" t="s">
        <v>1</v>
      </c>
      <c r="L169" s="37"/>
      <c r="M169" s="177" t="s">
        <v>1</v>
      </c>
      <c r="N169" s="178" t="s">
        <v>44</v>
      </c>
      <c r="O169" s="59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6" t="s">
        <v>326</v>
      </c>
      <c r="AT169" s="16" t="s">
        <v>114</v>
      </c>
      <c r="AU169" s="16" t="s">
        <v>81</v>
      </c>
      <c r="AY169" s="16" t="s">
        <v>112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6" t="s">
        <v>81</v>
      </c>
      <c r="BK169" s="181">
        <f>ROUND(I169*H169,2)</f>
        <v>0</v>
      </c>
      <c r="BL169" s="16" t="s">
        <v>326</v>
      </c>
      <c r="BM169" s="16" t="s">
        <v>332</v>
      </c>
    </row>
    <row r="170" spans="2:65" s="1" customFormat="1" ht="16.5" customHeight="1">
      <c r="B170" s="33"/>
      <c r="C170" s="170" t="s">
        <v>333</v>
      </c>
      <c r="D170" s="170" t="s">
        <v>114</v>
      </c>
      <c r="E170" s="171" t="s">
        <v>334</v>
      </c>
      <c r="F170" s="172" t="s">
        <v>335</v>
      </c>
      <c r="G170" s="173" t="s">
        <v>192</v>
      </c>
      <c r="H170" s="174">
        <v>1</v>
      </c>
      <c r="I170" s="175"/>
      <c r="J170" s="176">
        <f>ROUND(I170*H170,2)</f>
        <v>0</v>
      </c>
      <c r="K170" s="172" t="s">
        <v>1</v>
      </c>
      <c r="L170" s="37"/>
      <c r="M170" s="177" t="s">
        <v>1</v>
      </c>
      <c r="N170" s="178" t="s">
        <v>44</v>
      </c>
      <c r="O170" s="59"/>
      <c r="P170" s="179">
        <f>O170*H170</f>
        <v>0</v>
      </c>
      <c r="Q170" s="179">
        <v>0</v>
      </c>
      <c r="R170" s="179">
        <f>Q170*H170</f>
        <v>0</v>
      </c>
      <c r="S170" s="179">
        <v>0</v>
      </c>
      <c r="T170" s="180">
        <f>S170*H170</f>
        <v>0</v>
      </c>
      <c r="AR170" s="16" t="s">
        <v>326</v>
      </c>
      <c r="AT170" s="16" t="s">
        <v>114</v>
      </c>
      <c r="AU170" s="16" t="s">
        <v>81</v>
      </c>
      <c r="AY170" s="16" t="s">
        <v>112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6" t="s">
        <v>81</v>
      </c>
      <c r="BK170" s="181">
        <f>ROUND(I170*H170,2)</f>
        <v>0</v>
      </c>
      <c r="BL170" s="16" t="s">
        <v>326</v>
      </c>
      <c r="BM170" s="16" t="s">
        <v>336</v>
      </c>
    </row>
    <row r="171" spans="2:65" s="1" customFormat="1" ht="16.5" customHeight="1">
      <c r="B171" s="33"/>
      <c r="C171" s="170" t="s">
        <v>337</v>
      </c>
      <c r="D171" s="170" t="s">
        <v>114</v>
      </c>
      <c r="E171" s="171" t="s">
        <v>338</v>
      </c>
      <c r="F171" s="172" t="s">
        <v>339</v>
      </c>
      <c r="G171" s="173" t="s">
        <v>192</v>
      </c>
      <c r="H171" s="174">
        <v>1</v>
      </c>
      <c r="I171" s="175"/>
      <c r="J171" s="176">
        <f>ROUND(I171*H171,2)</f>
        <v>0</v>
      </c>
      <c r="K171" s="172" t="s">
        <v>1</v>
      </c>
      <c r="L171" s="37"/>
      <c r="M171" s="177" t="s">
        <v>1</v>
      </c>
      <c r="N171" s="178" t="s">
        <v>44</v>
      </c>
      <c r="O171" s="59"/>
      <c r="P171" s="179">
        <f>O171*H171</f>
        <v>0</v>
      </c>
      <c r="Q171" s="179">
        <v>0</v>
      </c>
      <c r="R171" s="179">
        <f>Q171*H171</f>
        <v>0</v>
      </c>
      <c r="S171" s="179">
        <v>0</v>
      </c>
      <c r="T171" s="180">
        <f>S171*H171</f>
        <v>0</v>
      </c>
      <c r="AR171" s="16" t="s">
        <v>326</v>
      </c>
      <c r="AT171" s="16" t="s">
        <v>114</v>
      </c>
      <c r="AU171" s="16" t="s">
        <v>81</v>
      </c>
      <c r="AY171" s="16" t="s">
        <v>112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6" t="s">
        <v>81</v>
      </c>
      <c r="BK171" s="181">
        <f>ROUND(I171*H171,2)</f>
        <v>0</v>
      </c>
      <c r="BL171" s="16" t="s">
        <v>326</v>
      </c>
      <c r="BM171" s="16" t="s">
        <v>340</v>
      </c>
    </row>
    <row r="172" spans="2:65" s="1" customFormat="1" ht="16.5" customHeight="1">
      <c r="B172" s="33"/>
      <c r="C172" s="170" t="s">
        <v>341</v>
      </c>
      <c r="D172" s="170" t="s">
        <v>114</v>
      </c>
      <c r="E172" s="171" t="s">
        <v>342</v>
      </c>
      <c r="F172" s="172" t="s">
        <v>343</v>
      </c>
      <c r="G172" s="173" t="s">
        <v>325</v>
      </c>
      <c r="H172" s="174">
        <v>1</v>
      </c>
      <c r="I172" s="175"/>
      <c r="J172" s="176">
        <f>ROUND(I172*H172,2)</f>
        <v>0</v>
      </c>
      <c r="K172" s="172" t="s">
        <v>1</v>
      </c>
      <c r="L172" s="37"/>
      <c r="M172" s="236" t="s">
        <v>1</v>
      </c>
      <c r="N172" s="237" t="s">
        <v>44</v>
      </c>
      <c r="O172" s="238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AR172" s="16" t="s">
        <v>326</v>
      </c>
      <c r="AT172" s="16" t="s">
        <v>114</v>
      </c>
      <c r="AU172" s="16" t="s">
        <v>81</v>
      </c>
      <c r="AY172" s="16" t="s">
        <v>112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6" t="s">
        <v>81</v>
      </c>
      <c r="BK172" s="181">
        <f>ROUND(I172*H172,2)</f>
        <v>0</v>
      </c>
      <c r="BL172" s="16" t="s">
        <v>326</v>
      </c>
      <c r="BM172" s="16" t="s">
        <v>344</v>
      </c>
    </row>
    <row r="173" spans="2:65" s="1" customFormat="1" ht="6.95" customHeight="1">
      <c r="B173" s="45"/>
      <c r="C173" s="46"/>
      <c r="D173" s="46"/>
      <c r="E173" s="46"/>
      <c r="F173" s="46"/>
      <c r="G173" s="46"/>
      <c r="H173" s="46"/>
      <c r="I173" s="120"/>
      <c r="J173" s="46"/>
      <c r="K173" s="46"/>
      <c r="L173" s="37"/>
    </row>
  </sheetData>
  <sheetProtection algorithmName="SHA-512" hashValue="KWR4r0SiS2eo4NuedwBc3V6YfnaRvZqymrin5L6qFQQ4S3RS3Ch8z63oP0DFhiZRCQKgeQkrTwKIcB7R0SjV7g==" saltValue="P6sL1MLp5mJZjt4zXrH8WjMvfuY6tSMTFTxzJS+0lwysIC57EzJ1oZliQYkozfNkT39DRmFjpeiEylrFiltVpg==" spinCount="100000" sheet="1" objects="1" scenarios="1" formatColumns="0" formatRows="0" autoFilter="0"/>
  <autoFilter ref="C84:K172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SO.551 - Úprava domovního...</vt:lpstr>
      <vt:lpstr>'Rekapitulace stavby'!Názvy_tisku</vt:lpstr>
      <vt:lpstr>'SO.551 - Úprava domovního...'!Názvy_tisku</vt:lpstr>
      <vt:lpstr>'Rekapitulace stavby'!Oblast_tisku</vt:lpstr>
      <vt:lpstr>'SO.551 - Úprava domovního...'!Oblast_tisku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DESKTOP-2PTFNBR\jetmar</dc:creator>
  <cp:lastModifiedBy>jetmar</cp:lastModifiedBy>
  <cp:lastPrinted>2019-02-12T14:24:31Z</cp:lastPrinted>
  <dcterms:created xsi:type="dcterms:W3CDTF">2019-02-12T14:09:42Z</dcterms:created>
  <dcterms:modified xsi:type="dcterms:W3CDTF">2019-02-12T14:24:34Z</dcterms:modified>
</cp:coreProperties>
</file>